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4" windowWidth="18780" windowHeight="10116" activeTab="0"/>
  </bookViews>
  <sheets>
    <sheet name="Intro" sheetId="1" r:id="rId1"/>
    <sheet name="English" sheetId="2" r:id="rId2"/>
    <sheet name="Français" sheetId="3" r:id="rId3"/>
  </sheets>
  <definedNames/>
  <calcPr fullCalcOnLoad="1"/>
</workbook>
</file>

<file path=xl/sharedStrings.xml><?xml version="1.0" encoding="utf-8"?>
<sst xmlns="http://schemas.openxmlformats.org/spreadsheetml/2006/main" count="112" uniqueCount="106">
  <si>
    <t>Year :</t>
  </si>
  <si>
    <t>Batch name :</t>
  </si>
  <si>
    <t>Demo</t>
  </si>
  <si>
    <t>Fermentation monitoring and SG graph</t>
  </si>
  <si>
    <t>Date</t>
  </si>
  <si>
    <t>Temp</t>
  </si>
  <si>
    <t>SG read</t>
  </si>
  <si>
    <t>TA</t>
  </si>
  <si>
    <t>Days</t>
  </si>
  <si>
    <t>Temp (C)</t>
  </si>
  <si>
    <t>SG corr</t>
  </si>
  <si>
    <t>FSU</t>
  </si>
  <si>
    <t>Interventions</t>
  </si>
  <si>
    <t>pressing</t>
  </si>
  <si>
    <t>yeast inoculation</t>
  </si>
  <si>
    <t>1st racking</t>
  </si>
  <si>
    <t>2nd racking</t>
  </si>
  <si>
    <t>final racking and bottling</t>
  </si>
  <si>
    <t>Temperatures in degrees F or C :</t>
  </si>
  <si>
    <t>F</t>
  </si>
  <si>
    <t>Instructions</t>
  </si>
  <si>
    <t>Use the peach color fields to enter your data</t>
  </si>
  <si>
    <t>The yellow fields are automatic</t>
  </si>
  <si>
    <t>Do not modify yellow fields</t>
  </si>
  <si>
    <t>Suivi de la fermentation / Fermentation monitoring</t>
  </si>
  <si>
    <t>Français:</t>
  </si>
  <si>
    <t>Cette feuille de calcul permet de faire le suivi de la fermentation d'un cidre et d'afficher le graphique de la variation de la densité relative en fonction du temps.</t>
  </si>
  <si>
    <t>La fenêtre graphique affiche aussi l'évolution de la température du cidre et indique les moments où des interventions ont été faites sur le cidre.</t>
  </si>
  <si>
    <t>Le volet "Français" donne un exemple d'utilisation en français. Vous pouvez renommer les volets et en créer des copies au besoin.</t>
  </si>
  <si>
    <t>Sur chaque ligne de données, vous pouvez entrer dans les cases de couleur pêche :</t>
  </si>
  <si>
    <t>Date de la prise de mesure de la densité</t>
  </si>
  <si>
    <t>Température du cidre - permet d'afficher le graphique de la température et d'effectuer la correction si cette température est différente de la température de calibration</t>
  </si>
  <si>
    <t>(La température peut être entrée en degrés C ou F, la conversion se fera si requis)</t>
  </si>
  <si>
    <t>Densité relative lue à l'hydromètre</t>
  </si>
  <si>
    <t>Evènement ou intervention effectuée sur le cidre à ce moment - lorsque vous inscrivez quelque chose dans cette case, un carré s'affiche sur le graphique.</t>
  </si>
  <si>
    <t>Le programme calculera automatiquement le contenu des cases jaunes :</t>
  </si>
  <si>
    <t>Nombre de jours écoulés depuis le début</t>
  </si>
  <si>
    <t>Densité relative corrigée - voir explications plus bas</t>
  </si>
  <si>
    <t>Vitesse de fermentation, en FSU (unités de vitesse de fermentation)</t>
  </si>
  <si>
    <t>Clause de non-responsabilité :</t>
  </si>
  <si>
    <t>English:</t>
  </si>
  <si>
    <t>This spreadsheet permits to do a monitoring of the fermentation of a cider and to show the evolution of specific gravity in function of time.</t>
  </si>
  <si>
    <t>The graph will also show the temperature evolution and the moment some events occured to the cider.</t>
  </si>
  <si>
    <t>The "English" tab gives an example of use in English. You may rename the tabs and create new ones by copy.</t>
  </si>
  <si>
    <t>On each line of data, you may enter in the peach colored fields:</t>
  </si>
  <si>
    <t>Date of SG measurement</t>
  </si>
  <si>
    <t>Temperature of the cider (permits to show the graph of temperatures and to make the temperature corrections for the hydrometer)</t>
  </si>
  <si>
    <t>(Temperature may be entered in degrees C or F, a conversion will be done if required)</t>
  </si>
  <si>
    <t>SG read on the hydrometer</t>
  </si>
  <si>
    <t>Event that may have occured on that occasion, like a racking. When you write something here, a square will show on the SG graph.</t>
  </si>
  <si>
    <t>The program will automatically do the calculations for the yellow fields:</t>
  </si>
  <si>
    <t>Number of days elapsed</t>
  </si>
  <si>
    <t>Temperature in degrees C (if given in F)</t>
  </si>
  <si>
    <t>Corrected SG - see explanations below</t>
  </si>
  <si>
    <t>Speed of fermentation, in FSU (Fermentation speed units)</t>
  </si>
  <si>
    <t>Author: Claude Jolicoeur, Publisher: Chelsea Green Publishing</t>
  </si>
  <si>
    <t>Disclaimer:</t>
  </si>
  <si>
    <t>This software is provided as is, without any garantee of its accuracy.</t>
  </si>
  <si>
    <t>Neither the author nor the publisher are responsible for any loss or damage that could be caused by the use of this software.</t>
  </si>
  <si>
    <t>Données pour la correction des lectures à l'hydromètre / Data for hydrometer corrections</t>
  </si>
  <si>
    <t>Entrer les données dans les cases de couleur pêche ; ne pas modifier les cases jaunes / Enter data in peach colored fields; do not modify yellow fields.</t>
  </si>
  <si>
    <t>Le programme permet de corriger automatiquement les lectures de l'hydromètre en fonction de la température du cidre et des paramètres de calibration de l'hydromètre.</t>
  </si>
  <si>
    <t>The program will automatically make the hydrometer corrections for temperature and calibration. To calibrate the hydrometer, use the procedure from the file Hydromtr.xls.</t>
  </si>
  <si>
    <t xml:space="preserve">Pente / Slope : </t>
  </si>
  <si>
    <t>Entrer Pente = 1 et Origine = 0 pour ne pas effectuer de correction</t>
  </si>
  <si>
    <t xml:space="preserve">Origine / Offset : </t>
  </si>
  <si>
    <t>Enter Slope = 1 and Offset = 0 for no correction</t>
  </si>
  <si>
    <t>Température de calibration de l'hydromètre / Hydrometer calibration temperature</t>
  </si>
  <si>
    <t>Entrez "15C", "20C", ou "60F" :</t>
  </si>
  <si>
    <t>Masse volumique de l'eau à cette température</t>
  </si>
  <si>
    <t>Enter "15C", "20C", or "60F" :</t>
  </si>
  <si>
    <t>Volumic mass of water at this temperature:</t>
  </si>
  <si>
    <t>g/L</t>
  </si>
  <si>
    <t>Coefficients de la régression pour la correction en température - ces coefficients permettent de calculer la masse volumique de l'eau à une température donnée. Ne pas modifier.</t>
  </si>
  <si>
    <t>Regression coefficients for temperature correction - these coefficients permit to calculate the volumic mass of water at a given temperature. Do not modify.</t>
  </si>
  <si>
    <t>T0</t>
  </si>
  <si>
    <t>T1</t>
  </si>
  <si>
    <t>T2</t>
  </si>
  <si>
    <t>Millésime :</t>
  </si>
  <si>
    <t>Cuvée :</t>
  </si>
  <si>
    <t>Suivi de la fermentation et graphique de la densité</t>
  </si>
  <si>
    <t>D lue</t>
  </si>
  <si>
    <t>Acidité</t>
  </si>
  <si>
    <t>Jours</t>
  </si>
  <si>
    <t>D corr</t>
  </si>
  <si>
    <t>Vitesse</t>
  </si>
  <si>
    <t>pressage</t>
  </si>
  <si>
    <t xml:space="preserve">levurage </t>
  </si>
  <si>
    <t>1er soutirage</t>
  </si>
  <si>
    <t>2e soutirage</t>
  </si>
  <si>
    <t>soutirage final et embouteillage</t>
  </si>
  <si>
    <t>Températures en degrés F ou C :</t>
  </si>
  <si>
    <t>Entrer les données dans les cases de couleur pêche</t>
  </si>
  <si>
    <t xml:space="preserve">Les cases jaunes se calculent </t>
  </si>
  <si>
    <t>automatiquement - ne pas les modifier</t>
  </si>
  <si>
    <t>C</t>
  </si>
  <si>
    <t>This software is companion material to "The New Cider Maker's Handbook"</t>
  </si>
  <si>
    <r>
      <t xml:space="preserve">From </t>
    </r>
    <r>
      <rPr>
        <i/>
        <sz val="10"/>
        <rFont val="Arial"/>
        <family val="0"/>
      </rPr>
      <t>The New Cider Maker's Handbook</t>
    </r>
    <r>
      <rPr>
        <sz val="10"/>
        <rFont val="Arial"/>
        <family val="0"/>
      </rPr>
      <t xml:space="preserve"> by Claude Jolicoeur • Copyright © 2013 by Claude Jolicoeur. • All rights reserved.</t>
    </r>
  </si>
  <si>
    <t>Cette feuille de calcul fait partie du matériel d’accompagnement du livre "Du pommier au cidre"</t>
  </si>
  <si>
    <t>Auteur : Claude Jolicoeur ; Éditeur : Le Rouergue</t>
  </si>
  <si>
    <t>Cette feuille de calcul est fournie telle quelle, sans aucune garantie d’exactitude.</t>
  </si>
  <si>
    <t>Ni l’auteur ni l’éditeur ne peuvent être tenus responsable d’aucune perte ou dommage résultant de l’utilisation de cette feuille de calcul.</t>
  </si>
  <si>
    <r>
      <t>Du pommier au cidre</t>
    </r>
    <r>
      <rPr>
        <sz val="10"/>
        <rFont val="Arial"/>
        <family val="0"/>
      </rPr>
      <t xml:space="preserve"> par Claude Jolicoeur • Copyright © 2016 par Claude Jolicoeur. • Tous droits réservés.</t>
    </r>
  </si>
  <si>
    <t>Inscrire les coefficients de régression de l'hydromètre (reporté du fichier Hydromètre.xls) / Indicate the hydrometer regression coefficients (from file Hydromtr.xls)</t>
  </si>
  <si>
    <t>Pour calibrer votre hydromètre, utilisez la procédure décrite dans le fichier Hydromètre.xls.</t>
  </si>
  <si>
    <t>20C</t>
  </si>
</sst>
</file>

<file path=xl/styles.xml><?xml version="1.0" encoding="utf-8"?>
<styleSheet xmlns="http://schemas.openxmlformats.org/spreadsheetml/2006/main">
  <numFmts count="5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0.0"/>
    <numFmt numFmtId="181" formatCode="0.0000"/>
    <numFmt numFmtId="182" formatCode=".00"/>
    <numFmt numFmtId="183" formatCode="0.000"/>
    <numFmt numFmtId="184" formatCode="#,##0\ &quot;$&quot;;\-#,##0\ &quot;$&quot;"/>
    <numFmt numFmtId="185" formatCode="#,##0\ &quot;$&quot;;[Red]\-#,##0\ &quot;$&quot;"/>
    <numFmt numFmtId="186" formatCode="#,##0.00\ &quot;$&quot;;\-#,##0.00\ &quot;$&quot;"/>
    <numFmt numFmtId="187" formatCode="#,##0.00\ &quot;$&quot;;[Red]\-#,##0.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,##0.00\ &quot;$&quot;_-;\-* #,##0.00\ &quot;$&quot;_-;_-* &quot;-&quot;??\ &quot;$&quot;_-;_-@_-"/>
    <numFmt numFmtId="191" formatCode="_-* #,##0.00\ _$_-;\-* #,##0.00\ _$_-;_-* &quot;-&quot;??\ _$_-;_-@_-"/>
    <numFmt numFmtId="192" formatCode="m/d"/>
    <numFmt numFmtId="193" formatCode="d/m"/>
    <numFmt numFmtId="194" formatCode="dd/mm/yy"/>
    <numFmt numFmtId="195" formatCode="00,&quot; Li&quot;"/>
    <numFmt numFmtId="196" formatCode="##,&quot; Li&quot;"/>
    <numFmt numFmtId="197" formatCode="00&quot; Li&quot;"/>
    <numFmt numFmtId="198" formatCode="0.0%"/>
    <numFmt numFmtId="199" formatCode="0.0000000"/>
    <numFmt numFmtId="200" formatCode="0.000000"/>
    <numFmt numFmtId="201" formatCode="0.00000000000000%"/>
    <numFmt numFmtId="202" formatCode="0.000000000000000"/>
    <numFmt numFmtId="203" formatCode="0.0000000000000000"/>
    <numFmt numFmtId="204" formatCode="0.00000"/>
    <numFmt numFmtId="205" formatCode="0.000%"/>
    <numFmt numFmtId="206" formatCode="0.00000000"/>
    <numFmt numFmtId="207" formatCode="0.000000000000"/>
    <numFmt numFmtId="208" formatCode="0.00000000000"/>
  </numFmts>
  <fonts count="2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i/>
      <sz val="10"/>
      <name val="Arial"/>
      <family val="0"/>
    </font>
    <font>
      <sz val="12.7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1" fillId="15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 horizontal="right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3" borderId="1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80" fontId="0" fillId="0" borderId="0" xfId="0" applyNumberFormat="1" applyAlignment="1" applyProtection="1">
      <alignment horizontal="left"/>
      <protection locked="0"/>
    </xf>
    <xf numFmtId="0" fontId="0" fillId="5" borderId="11" xfId="0" applyFill="1" applyBorder="1" applyAlignment="1" applyProtection="1">
      <alignment horizontal="center"/>
      <protection locked="0"/>
    </xf>
    <xf numFmtId="180" fontId="0" fillId="5" borderId="12" xfId="0" applyNumberFormat="1" applyFill="1" applyBorder="1" applyAlignment="1" applyProtection="1">
      <alignment horizontal="left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3" xfId="0" applyFont="1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left"/>
      <protection locked="0"/>
    </xf>
    <xf numFmtId="180" fontId="0" fillId="3" borderId="10" xfId="0" applyNumberFormat="1" applyFill="1" applyBorder="1" applyAlignment="1" applyProtection="1">
      <alignment horizontal="center"/>
      <protection locked="0"/>
    </xf>
    <xf numFmtId="181" fontId="0" fillId="3" borderId="10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1" fontId="0" fillId="7" borderId="10" xfId="0" applyNumberFormat="1" applyFill="1" applyBorder="1" applyAlignment="1" applyProtection="1">
      <alignment horizontal="center"/>
      <protection/>
    </xf>
    <xf numFmtId="181" fontId="0" fillId="7" borderId="10" xfId="0" applyNumberFormat="1" applyFill="1" applyBorder="1" applyAlignment="1" applyProtection="1">
      <alignment horizontal="center"/>
      <protection/>
    </xf>
    <xf numFmtId="2" fontId="0" fillId="7" borderId="15" xfId="0" applyNumberFormat="1" applyFill="1" applyBorder="1" applyAlignment="1" applyProtection="1">
      <alignment horizontal="center"/>
      <protection/>
    </xf>
    <xf numFmtId="180" fontId="0" fillId="3" borderId="10" xfId="0" applyNumberFormat="1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2" fillId="18" borderId="10" xfId="0" applyFont="1" applyFill="1" applyBorder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16" xfId="0" applyFill="1" applyBorder="1" applyAlignment="1" applyProtection="1">
      <alignment/>
      <protection locked="0"/>
    </xf>
    <xf numFmtId="0" fontId="0" fillId="7" borderId="0" xfId="0" applyFill="1" applyBorder="1" applyAlignment="1" applyProtection="1">
      <alignment/>
      <protection locked="0"/>
    </xf>
    <xf numFmtId="14" fontId="0" fillId="7" borderId="0" xfId="0" applyNumberFormat="1" applyFill="1" applyBorder="1" applyAlignment="1" applyProtection="1">
      <alignment horizontal="center"/>
      <protection locked="0"/>
    </xf>
    <xf numFmtId="14" fontId="0" fillId="7" borderId="16" xfId="0" applyNumberFormat="1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7" borderId="13" xfId="0" applyFill="1" applyBorder="1" applyAlignment="1" applyProtection="1">
      <alignment/>
      <protection locked="0"/>
    </xf>
    <xf numFmtId="14" fontId="0" fillId="7" borderId="13" xfId="0" applyNumberFormat="1" applyFill="1" applyBorder="1" applyAlignment="1" applyProtection="1">
      <alignment horizontal="center"/>
      <protection locked="0"/>
    </xf>
    <xf numFmtId="14" fontId="0" fillId="7" borderId="14" xfId="0" applyNumberFormat="1" applyFill="1" applyBorder="1" applyAlignment="1" applyProtection="1">
      <alignment horizontal="center"/>
      <protection locked="0"/>
    </xf>
    <xf numFmtId="182" fontId="0" fillId="0" borderId="0" xfId="0" applyNumberFormat="1" applyAlignment="1" applyProtection="1">
      <alignment horizontal="left"/>
      <protection locked="0"/>
    </xf>
    <xf numFmtId="181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5" borderId="17" xfId="0" applyFont="1" applyFill="1" applyBorder="1" applyAlignment="1" applyProtection="1">
      <alignment/>
      <protection locked="0"/>
    </xf>
    <xf numFmtId="0" fontId="0" fillId="5" borderId="18" xfId="0" applyFill="1" applyBorder="1" applyAlignment="1" applyProtection="1">
      <alignment horizontal="center"/>
      <protection locked="0"/>
    </xf>
    <xf numFmtId="14" fontId="0" fillId="3" borderId="10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3" borderId="19" xfId="0" applyFill="1" applyBorder="1" applyAlignment="1" applyProtection="1">
      <alignment/>
      <protection locked="0"/>
    </xf>
    <xf numFmtId="0" fontId="0" fillId="7" borderId="19" xfId="0" applyFill="1" applyBorder="1" applyAlignment="1" applyProtection="1">
      <alignment/>
      <protection locked="0"/>
    </xf>
    <xf numFmtId="0" fontId="0" fillId="7" borderId="18" xfId="0" applyFill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" fillId="5" borderId="20" xfId="0" applyFont="1" applyFill="1" applyBorder="1" applyAlignment="1" applyProtection="1">
      <alignment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0" fontId="0" fillId="7" borderId="10" xfId="0" applyFill="1" applyBorder="1" applyAlignment="1" applyProtection="1">
      <alignment horizontal="center"/>
      <protection/>
    </xf>
    <xf numFmtId="0" fontId="0" fillId="7" borderId="16" xfId="0" applyFill="1" applyBorder="1" applyAlignment="1" applyProtection="1">
      <alignment/>
      <protection locked="0"/>
    </xf>
    <xf numFmtId="0" fontId="0" fillId="7" borderId="14" xfId="0" applyFill="1" applyBorder="1" applyAlignment="1" applyProtection="1">
      <alignment/>
      <protection locked="0"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1FFA5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FDD0B1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"/>
          <c:w val="0.94025"/>
          <c:h val="0.974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English!$I$1</c:f>
              <c:strCache>
                <c:ptCount val="1"/>
                <c:pt idx="0">
                  <c:v>Demo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English!$A$5:$A$27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xVal>
          <c:yVal>
            <c:numRef>
              <c:f>English!$G$5:$G$27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English!$I$4</c:f>
              <c:strCache>
                <c:ptCount val="1"/>
                <c:pt idx="0">
                  <c:v>Interventions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FFFF00"/>
                </a:solidFill>
              </a:ln>
            </c:spPr>
          </c:marker>
          <c:xVal>
            <c:strRef>
              <c:f>English!$A$5:$A$27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xVal>
          <c:yVal>
            <c:numRef>
              <c:f>English!$K$5:$K$27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21915009"/>
        <c:axId val="63017354"/>
      </c:scatterChart>
      <c:scatterChart>
        <c:scatterStyle val="lineMarker"/>
        <c:varyColors val="0"/>
        <c:ser>
          <c:idx val="12"/>
          <c:order val="2"/>
          <c:tx>
            <c:strRef>
              <c:f>English!$B$4</c:f>
              <c:strCache>
                <c:ptCount val="1"/>
                <c:pt idx="0">
                  <c:v>Temp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English!$A$5:$A$27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xVal>
          <c:yVal>
            <c:numRef>
              <c:f>English!$B$5:$B$27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30285275"/>
        <c:axId val="4132020"/>
      </c:scatterChart>
      <c:valAx>
        <c:axId val="2191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17354"/>
        <c:crosses val="autoZero"/>
        <c:crossBetween val="midCat"/>
        <c:dispUnits/>
        <c:majorUnit val="91.35"/>
        <c:minorUnit val="30.45"/>
      </c:valAx>
      <c:valAx>
        <c:axId val="63017354"/>
        <c:scaling>
          <c:orientation val="minMax"/>
          <c:max val="1.09"/>
          <c:min val="0.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SG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15009"/>
        <c:crosses val="autoZero"/>
        <c:crossBetween val="midCat"/>
        <c:dispUnits/>
        <c:majorUnit val="0.01"/>
      </c:valAx>
      <c:valAx>
        <c:axId val="30285275"/>
        <c:scaling>
          <c:orientation val="minMax"/>
        </c:scaling>
        <c:axPos val="b"/>
        <c:delete val="1"/>
        <c:majorTickMark val="out"/>
        <c:minorTickMark val="none"/>
        <c:tickLblPos val="nextTo"/>
        <c:crossAx val="4132020"/>
        <c:crosses val="max"/>
        <c:crossBetween val="midCat"/>
        <c:dispUnits/>
      </c:valAx>
      <c:valAx>
        <c:axId val="41320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85275"/>
        <c:crosses val="max"/>
        <c:crossBetween val="midCat"/>
        <c:dispUnits/>
      </c:valAx>
      <c:spPr>
        <a:solidFill>
          <a:srgbClr val="C0C0C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37125"/>
          <c:y val="0.03225"/>
          <c:w val="0.24175"/>
          <c:h val="0.196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"/>
          <c:w val="0.9425"/>
          <c:h val="0.974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English!$I$1</c:f>
              <c:strCache>
                <c:ptCount val="1"/>
                <c:pt idx="0">
                  <c:v>Demo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English!$A$5:$A$27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xVal>
          <c:yVal>
            <c:numRef>
              <c:f>English!$G$5:$G$27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English!$I$4</c:f>
              <c:strCache>
                <c:ptCount val="1"/>
                <c:pt idx="0">
                  <c:v>Interventions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FFFF00"/>
                </a:solidFill>
              </a:ln>
            </c:spPr>
          </c:marker>
          <c:xVal>
            <c:strRef>
              <c:f>English!$A$5:$A$27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xVal>
          <c:yVal>
            <c:numRef>
              <c:f>English!$K$5:$K$27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37188181"/>
        <c:axId val="66258174"/>
      </c:scatterChart>
      <c:scatterChart>
        <c:scatterStyle val="lineMarker"/>
        <c:varyColors val="0"/>
        <c:ser>
          <c:idx val="12"/>
          <c:order val="2"/>
          <c:tx>
            <c:strRef>
              <c:f>English!$H$4</c:f>
              <c:strCache>
                <c:ptCount val="1"/>
                <c:pt idx="0">
                  <c:v>FSU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English!$A$6:$A$27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xVal>
          <c:yVal>
            <c:numRef>
              <c:f>English!$H$6:$H$27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59452655"/>
        <c:axId val="65311848"/>
      </c:scatterChart>
      <c:valAx>
        <c:axId val="37188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58174"/>
        <c:crosses val="autoZero"/>
        <c:crossBetween val="midCat"/>
        <c:dispUnits/>
        <c:majorUnit val="91.35"/>
        <c:minorUnit val="30.45"/>
      </c:valAx>
      <c:valAx>
        <c:axId val="66258174"/>
        <c:scaling>
          <c:orientation val="minMax"/>
          <c:max val="1.09"/>
          <c:min val="0.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SG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88181"/>
        <c:crosses val="autoZero"/>
        <c:crossBetween val="midCat"/>
        <c:dispUnits/>
        <c:majorUnit val="0.01"/>
      </c:valAx>
      <c:valAx>
        <c:axId val="59452655"/>
        <c:scaling>
          <c:orientation val="minMax"/>
        </c:scaling>
        <c:axPos val="b"/>
        <c:delete val="1"/>
        <c:majorTickMark val="out"/>
        <c:minorTickMark val="none"/>
        <c:tickLblPos val="nextTo"/>
        <c:crossAx val="65311848"/>
        <c:crosses val="max"/>
        <c:crossBetween val="midCat"/>
        <c:dispUnits/>
      </c:valAx>
      <c:valAx>
        <c:axId val="653118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Speed (FSU)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2655"/>
        <c:crosses val="max"/>
        <c:crossBetween val="midCat"/>
        <c:dispUnits/>
      </c:valAx>
      <c:spPr>
        <a:solidFill>
          <a:srgbClr val="C0C0C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372"/>
          <c:y val="0.03225"/>
          <c:w val="0.244"/>
          <c:h val="0.196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"/>
          <c:w val="0.94025"/>
          <c:h val="0.974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Français!$I$1</c:f>
              <c:strCache>
                <c:ptCount val="1"/>
                <c:pt idx="0">
                  <c:v>Demo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Français!$A$5:$A$27</c:f>
              <c:strCache/>
            </c:strRef>
          </c:xVal>
          <c:yVal>
            <c:numRef>
              <c:f>Français!$G$5:$G$27</c:f>
              <c:numCache/>
            </c:numRef>
          </c:yVal>
          <c:smooth val="1"/>
        </c:ser>
        <c:ser>
          <c:idx val="4"/>
          <c:order val="1"/>
          <c:tx>
            <c:strRef>
              <c:f>Français!$I$4</c:f>
              <c:strCache>
                <c:ptCount val="1"/>
                <c:pt idx="0">
                  <c:v>Interventions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FFFF00"/>
                </a:solidFill>
              </a:ln>
            </c:spPr>
          </c:marker>
          <c:xVal>
            <c:strRef>
              <c:f>Français!$A$5:$A$27</c:f>
              <c:strCache/>
            </c:strRef>
          </c:xVal>
          <c:yVal>
            <c:numRef>
              <c:f>Français!$K$5:$K$27</c:f>
              <c:numCache/>
            </c:numRef>
          </c:yVal>
          <c:smooth val="1"/>
        </c:ser>
        <c:axId val="50935721"/>
        <c:axId val="55768306"/>
      </c:scatterChart>
      <c:scatterChart>
        <c:scatterStyle val="lineMarker"/>
        <c:varyColors val="0"/>
        <c:ser>
          <c:idx val="12"/>
          <c:order val="2"/>
          <c:tx>
            <c:strRef>
              <c:f>Français!$B$4</c:f>
              <c:strCache>
                <c:ptCount val="1"/>
                <c:pt idx="0">
                  <c:v>Temp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Français!$A$5:$A$27</c:f>
              <c:strCache/>
            </c:strRef>
          </c:xVal>
          <c:yVal>
            <c:numRef>
              <c:f>Français!$B$5:$B$27</c:f>
              <c:numCache/>
            </c:numRef>
          </c:yVal>
          <c:smooth val="0"/>
        </c:ser>
        <c:axId val="32152707"/>
        <c:axId val="20938908"/>
      </c:scatterChart>
      <c:valAx>
        <c:axId val="50935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68306"/>
        <c:crosses val="autoZero"/>
        <c:crossBetween val="midCat"/>
        <c:dispUnits/>
        <c:majorUnit val="91.35"/>
        <c:minorUnit val="30.45"/>
      </c:valAx>
      <c:valAx>
        <c:axId val="55768306"/>
        <c:scaling>
          <c:orientation val="minMax"/>
          <c:max val="1.09"/>
          <c:min val="0.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Densité relative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35721"/>
        <c:crosses val="autoZero"/>
        <c:crossBetween val="midCat"/>
        <c:dispUnits/>
        <c:majorUnit val="0.01"/>
      </c:valAx>
      <c:valAx>
        <c:axId val="32152707"/>
        <c:scaling>
          <c:orientation val="minMax"/>
        </c:scaling>
        <c:axPos val="b"/>
        <c:delete val="1"/>
        <c:majorTickMark val="out"/>
        <c:minorTickMark val="none"/>
        <c:tickLblPos val="nextTo"/>
        <c:crossAx val="20938908"/>
        <c:crosses val="max"/>
        <c:crossBetween val="midCat"/>
        <c:dispUnits/>
      </c:valAx>
      <c:valAx>
        <c:axId val="209389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Température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52707"/>
        <c:crosses val="max"/>
        <c:crossBetween val="midCat"/>
        <c:dispUnits/>
      </c:valAx>
      <c:spPr>
        <a:solidFill>
          <a:srgbClr val="C0C0C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36625"/>
          <c:y val="0.03225"/>
          <c:w val="0.24175"/>
          <c:h val="0.196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"/>
          <c:w val="0.9425"/>
          <c:h val="0.974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Français!$I$1</c:f>
              <c:strCache>
                <c:ptCount val="1"/>
                <c:pt idx="0">
                  <c:v>Demo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Français!$A$5:$A$27</c:f>
              <c:strCache/>
            </c:strRef>
          </c:xVal>
          <c:yVal>
            <c:numRef>
              <c:f>Français!$G$5:$G$27</c:f>
              <c:numCache/>
            </c:numRef>
          </c:yVal>
          <c:smooth val="1"/>
        </c:ser>
        <c:ser>
          <c:idx val="4"/>
          <c:order val="1"/>
          <c:tx>
            <c:strRef>
              <c:f>Français!$I$4</c:f>
              <c:strCache>
                <c:ptCount val="1"/>
                <c:pt idx="0">
                  <c:v>Interventions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FFFF00"/>
                </a:solidFill>
              </a:ln>
            </c:spPr>
          </c:marker>
          <c:xVal>
            <c:strRef>
              <c:f>Français!$A$5:$A$27</c:f>
              <c:strCache/>
            </c:strRef>
          </c:xVal>
          <c:yVal>
            <c:numRef>
              <c:f>Français!$K$5:$K$27</c:f>
              <c:numCache/>
            </c:numRef>
          </c:yVal>
          <c:smooth val="1"/>
        </c:ser>
        <c:axId val="54232445"/>
        <c:axId val="18329958"/>
      </c:scatterChart>
      <c:scatterChart>
        <c:scatterStyle val="lineMarker"/>
        <c:varyColors val="0"/>
        <c:ser>
          <c:idx val="12"/>
          <c:order val="2"/>
          <c:tx>
            <c:strRef>
              <c:f>Français!$H$4</c:f>
              <c:strCache>
                <c:ptCount val="1"/>
                <c:pt idx="0">
                  <c:v>Vitesse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Français!$A$6:$A$27</c:f>
              <c:strCache/>
            </c:strRef>
          </c:xVal>
          <c:yVal>
            <c:numRef>
              <c:f>Français!$H$6:$H$27</c:f>
              <c:numCache/>
            </c:numRef>
          </c:yVal>
          <c:smooth val="0"/>
        </c:ser>
        <c:axId val="30751895"/>
        <c:axId val="8331600"/>
      </c:scatterChart>
      <c:valAx>
        <c:axId val="54232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9958"/>
        <c:crosses val="autoZero"/>
        <c:crossBetween val="midCat"/>
        <c:dispUnits/>
        <c:majorUnit val="91.35"/>
        <c:minorUnit val="30.45"/>
      </c:valAx>
      <c:valAx>
        <c:axId val="18329958"/>
        <c:scaling>
          <c:orientation val="minMax"/>
          <c:max val="1.09"/>
          <c:min val="0.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Densité relative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32445"/>
        <c:crosses val="autoZero"/>
        <c:crossBetween val="midCat"/>
        <c:dispUnits/>
        <c:majorUnit val="0.01"/>
      </c:valAx>
      <c:valAx>
        <c:axId val="30751895"/>
        <c:scaling>
          <c:orientation val="minMax"/>
        </c:scaling>
        <c:axPos val="b"/>
        <c:delete val="1"/>
        <c:majorTickMark val="out"/>
        <c:minorTickMark val="none"/>
        <c:tickLblPos val="nextTo"/>
        <c:crossAx val="8331600"/>
        <c:crosses val="max"/>
        <c:crossBetween val="midCat"/>
        <c:dispUnits/>
      </c:valAx>
      <c:valAx>
        <c:axId val="83316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Vitesse (FSU)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51895"/>
        <c:crosses val="max"/>
        <c:crossBetween val="midCat"/>
        <c:dispUnits/>
      </c:valAx>
      <c:spPr>
        <a:solidFill>
          <a:srgbClr val="C0C0C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372"/>
          <c:y val="0.03225"/>
          <c:w val="0.244"/>
          <c:h val="0.196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17</xdr:col>
      <xdr:colOff>19050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429375" y="781050"/>
        <a:ext cx="6115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27</xdr:row>
      <xdr:rowOff>0</xdr:rowOff>
    </xdr:from>
    <xdr:to>
      <xdr:col>17</xdr:col>
      <xdr:colOff>19050</xdr:colOff>
      <xdr:row>50</xdr:row>
      <xdr:rowOff>19050</xdr:rowOff>
    </xdr:to>
    <xdr:graphicFrame>
      <xdr:nvGraphicFramePr>
        <xdr:cNvPr id="2" name="Chart 2"/>
        <xdr:cNvGraphicFramePr/>
      </xdr:nvGraphicFramePr>
      <xdr:xfrm>
        <a:off x="6429375" y="4505325"/>
        <a:ext cx="61150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17</xdr:col>
      <xdr:colOff>19050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429375" y="781050"/>
        <a:ext cx="6115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27</xdr:row>
      <xdr:rowOff>0</xdr:rowOff>
    </xdr:from>
    <xdr:to>
      <xdr:col>17</xdr:col>
      <xdr:colOff>19050</xdr:colOff>
      <xdr:row>50</xdr:row>
      <xdr:rowOff>19050</xdr:rowOff>
    </xdr:to>
    <xdr:graphicFrame>
      <xdr:nvGraphicFramePr>
        <xdr:cNvPr id="2" name="Chart 2"/>
        <xdr:cNvGraphicFramePr/>
      </xdr:nvGraphicFramePr>
      <xdr:xfrm>
        <a:off x="6429375" y="4505325"/>
        <a:ext cx="61150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selection activeCell="D65" sqref="D65"/>
    </sheetView>
  </sheetViews>
  <sheetFormatPr defaultColWidth="11.421875" defaultRowHeight="12.75"/>
  <cols>
    <col min="1" max="16384" width="11.421875" style="3" customWidth="1"/>
  </cols>
  <sheetData>
    <row r="1" spans="1:6" ht="17.25">
      <c r="A1" s="44" t="s">
        <v>24</v>
      </c>
      <c r="B1" s="45"/>
      <c r="C1" s="45"/>
      <c r="D1" s="45"/>
      <c r="E1" s="45"/>
      <c r="F1" s="46"/>
    </row>
    <row r="3" ht="13.5">
      <c r="A3" s="47" t="s">
        <v>25</v>
      </c>
    </row>
    <row r="4" ht="12.75">
      <c r="A4" s="3" t="s">
        <v>26</v>
      </c>
    </row>
    <row r="5" ht="12.75">
      <c r="A5" s="3" t="s">
        <v>27</v>
      </c>
    </row>
    <row r="6" ht="12.75">
      <c r="A6" s="3" t="s">
        <v>28</v>
      </c>
    </row>
    <row r="7" spans="1:7" ht="12.75">
      <c r="A7" s="48" t="s">
        <v>29</v>
      </c>
      <c r="B7" s="48"/>
      <c r="C7" s="48"/>
      <c r="D7" s="48"/>
      <c r="E7" s="48"/>
      <c r="F7" s="48"/>
      <c r="G7" s="48"/>
    </row>
    <row r="8" ht="12.75">
      <c r="B8" s="3" t="s">
        <v>30</v>
      </c>
    </row>
    <row r="9" ht="12.75">
      <c r="B9" s="3" t="s">
        <v>31</v>
      </c>
    </row>
    <row r="10" ht="12.75">
      <c r="B10" s="3" t="s">
        <v>32</v>
      </c>
    </row>
    <row r="11" ht="12.75">
      <c r="B11" s="3" t="s">
        <v>33</v>
      </c>
    </row>
    <row r="12" ht="12.75">
      <c r="B12" s="3" t="s">
        <v>34</v>
      </c>
    </row>
    <row r="13" spans="1:6" ht="12.75">
      <c r="A13" s="49" t="s">
        <v>35</v>
      </c>
      <c r="B13" s="49"/>
      <c r="C13" s="49"/>
      <c r="D13" s="49"/>
      <c r="E13" s="49"/>
      <c r="F13" s="49"/>
    </row>
    <row r="14" ht="12.75">
      <c r="B14" s="3" t="s">
        <v>36</v>
      </c>
    </row>
    <row r="15" ht="12.75">
      <c r="B15" s="3" t="s">
        <v>37</v>
      </c>
    </row>
    <row r="16" ht="12.75">
      <c r="B16" s="3" t="s">
        <v>38</v>
      </c>
    </row>
    <row r="18" spans="1:2" ht="12.75">
      <c r="A18" t="s">
        <v>98</v>
      </c>
      <c r="B18" s="3"/>
    </row>
    <row r="19" spans="1:2" ht="12.75">
      <c r="A19" s="3" t="s">
        <v>99</v>
      </c>
      <c r="B19" s="3"/>
    </row>
    <row r="20" spans="1:2" ht="13.5">
      <c r="A20" s="47" t="s">
        <v>39</v>
      </c>
      <c r="B20" s="3"/>
    </row>
    <row r="21" spans="1:2" ht="12.75">
      <c r="A21" s="3" t="s">
        <v>100</v>
      </c>
      <c r="B21" s="3"/>
    </row>
    <row r="22" spans="1:2" ht="12.75">
      <c r="A22" s="3" t="s">
        <v>101</v>
      </c>
      <c r="B22" s="3"/>
    </row>
    <row r="23" ht="12.75">
      <c r="B23" s="3"/>
    </row>
    <row r="24" spans="1:2" ht="12.75">
      <c r="A24" s="57" t="s">
        <v>102</v>
      </c>
      <c r="B24" s="3"/>
    </row>
    <row r="25" ht="12.75">
      <c r="A25" s="57"/>
    </row>
    <row r="27" ht="13.5">
      <c r="A27" s="47" t="s">
        <v>40</v>
      </c>
    </row>
    <row r="28" ht="12.75">
      <c r="A28" s="3" t="s">
        <v>41</v>
      </c>
    </row>
    <row r="29" ht="12.75">
      <c r="A29" s="3" t="s">
        <v>42</v>
      </c>
    </row>
    <row r="30" ht="12.75">
      <c r="A30" s="3" t="s">
        <v>43</v>
      </c>
    </row>
    <row r="31" spans="1:6" ht="12.75">
      <c r="A31" s="48" t="s">
        <v>44</v>
      </c>
      <c r="B31" s="48"/>
      <c r="C31" s="48"/>
      <c r="D31" s="48"/>
      <c r="E31" s="48"/>
      <c r="F31" s="48"/>
    </row>
    <row r="32" ht="12.75">
      <c r="B32" s="3" t="s">
        <v>45</v>
      </c>
    </row>
    <row r="33" ht="12.75">
      <c r="B33" s="3" t="s">
        <v>46</v>
      </c>
    </row>
    <row r="34" ht="12.75">
      <c r="B34" s="3" t="s">
        <v>47</v>
      </c>
    </row>
    <row r="35" ht="12.75">
      <c r="B35" s="3" t="s">
        <v>48</v>
      </c>
    </row>
    <row r="36" ht="12.75">
      <c r="B36" s="3" t="s">
        <v>49</v>
      </c>
    </row>
    <row r="37" spans="1:6" ht="12.75">
      <c r="A37" s="49" t="s">
        <v>50</v>
      </c>
      <c r="B37" s="49"/>
      <c r="C37" s="49"/>
      <c r="D37" s="49"/>
      <c r="E37" s="49"/>
      <c r="F37" s="49"/>
    </row>
    <row r="38" ht="12.75">
      <c r="B38" s="3" t="s">
        <v>51</v>
      </c>
    </row>
    <row r="39" ht="12.75">
      <c r="B39" s="3" t="s">
        <v>52</v>
      </c>
    </row>
    <row r="40" ht="12.75">
      <c r="B40" s="3" t="s">
        <v>53</v>
      </c>
    </row>
    <row r="41" ht="12.75">
      <c r="B41" s="3" t="s">
        <v>54</v>
      </c>
    </row>
    <row r="42" ht="12.75"/>
    <row r="43" spans="1:2" ht="12.75">
      <c r="A43" s="3" t="s">
        <v>96</v>
      </c>
      <c r="B43" s="3"/>
    </row>
    <row r="44" spans="1:2" ht="12.75">
      <c r="A44" s="3" t="s">
        <v>55</v>
      </c>
      <c r="B44" s="3"/>
    </row>
    <row r="45" spans="1:2" ht="13.5">
      <c r="A45" s="47" t="s">
        <v>56</v>
      </c>
      <c r="B45" s="3"/>
    </row>
    <row r="46" spans="1:2" ht="12.75">
      <c r="A46" s="3" t="s">
        <v>57</v>
      </c>
      <c r="B46" s="3"/>
    </row>
    <row r="47" spans="1:2" ht="12.75">
      <c r="A47" s="3" t="s">
        <v>58</v>
      </c>
      <c r="B47" s="3"/>
    </row>
    <row r="48" ht="12.75"/>
    <row r="49" ht="12.75">
      <c r="A49" t="s">
        <v>97</v>
      </c>
    </row>
    <row r="50" ht="12.75"/>
    <row r="51" ht="12.75"/>
    <row r="53" ht="15">
      <c r="A53" s="50" t="s">
        <v>59</v>
      </c>
    </row>
    <row r="54" ht="12.75">
      <c r="A54" s="3" t="s">
        <v>60</v>
      </c>
    </row>
    <row r="55" ht="12.75">
      <c r="A55" s="3" t="s">
        <v>61</v>
      </c>
    </row>
    <row r="56" ht="12.75">
      <c r="A56" s="3" t="s">
        <v>104</v>
      </c>
    </row>
    <row r="57" ht="12.75">
      <c r="A57" s="3" t="s">
        <v>62</v>
      </c>
    </row>
    <row r="59" ht="12.75">
      <c r="A59" s="3" t="s">
        <v>103</v>
      </c>
    </row>
    <row r="60" spans="1:6" ht="12.75">
      <c r="A60" s="5"/>
      <c r="C60" s="1" t="s">
        <v>63</v>
      </c>
      <c r="D60" s="51">
        <v>1</v>
      </c>
      <c r="F60" s="3" t="s">
        <v>64</v>
      </c>
    </row>
    <row r="61" spans="1:6" ht="12.75">
      <c r="A61" s="5"/>
      <c r="C61" s="1" t="s">
        <v>65</v>
      </c>
      <c r="D61" s="51">
        <v>0</v>
      </c>
      <c r="F61" s="3" t="s">
        <v>66</v>
      </c>
    </row>
    <row r="63" spans="1:11" ht="12.75">
      <c r="A63" t="s">
        <v>67</v>
      </c>
      <c r="B63"/>
      <c r="C63"/>
      <c r="D63"/>
      <c r="E63"/>
      <c r="F63"/>
      <c r="G63"/>
      <c r="H63"/>
      <c r="I63"/>
      <c r="J63"/>
      <c r="K63"/>
    </row>
    <row r="64" spans="1:11" ht="12.75">
      <c r="A64" t="s">
        <v>68</v>
      </c>
      <c r="B64"/>
      <c r="C64"/>
      <c r="D64"/>
      <c r="E64"/>
      <c r="F64" t="s">
        <v>69</v>
      </c>
      <c r="G64"/>
      <c r="H64"/>
      <c r="I64"/>
      <c r="J64"/>
      <c r="K64"/>
    </row>
    <row r="65" spans="1:11" ht="12.75">
      <c r="A65" t="s">
        <v>70</v>
      </c>
      <c r="B65"/>
      <c r="C65"/>
      <c r="D65" s="52" t="s">
        <v>105</v>
      </c>
      <c r="E65"/>
      <c r="F65" t="s">
        <v>71</v>
      </c>
      <c r="G65"/>
      <c r="H65"/>
      <c r="I65"/>
      <c r="J65" s="53">
        <f>IF(D65="20C",998.2063,IF(D65="15C",999.1016,999.01528))</f>
        <v>998.2063</v>
      </c>
      <c r="K65" t="s">
        <v>72</v>
      </c>
    </row>
    <row r="67" ht="12.75">
      <c r="A67" s="3" t="s">
        <v>73</v>
      </c>
    </row>
    <row r="68" ht="12.75">
      <c r="A68" s="3" t="s">
        <v>74</v>
      </c>
    </row>
    <row r="69" spans="3:5" ht="12.75">
      <c r="C69" s="5" t="s">
        <v>75</v>
      </c>
      <c r="D69" s="5" t="s">
        <v>76</v>
      </c>
      <c r="E69" s="5" t="s">
        <v>77</v>
      </c>
    </row>
    <row r="70" spans="3:5" ht="12.75">
      <c r="C70" s="54">
        <v>999.9</v>
      </c>
      <c r="D70" s="54">
        <v>0.0364</v>
      </c>
      <c r="E70" s="54">
        <v>-0.006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C1" sqref="C1"/>
    </sheetView>
  </sheetViews>
  <sheetFormatPr defaultColWidth="11.421875" defaultRowHeight="12.75"/>
  <cols>
    <col min="1" max="1" width="11.7109375" style="3" customWidth="1"/>
    <col min="2" max="2" width="7.7109375" style="3" customWidth="1"/>
    <col min="3" max="3" width="8.7109375" style="3" customWidth="1"/>
    <col min="4" max="6" width="7.7109375" style="3" customWidth="1"/>
    <col min="7" max="7" width="8.7109375" style="3" customWidth="1"/>
    <col min="8" max="8" width="7.7109375" style="3" customWidth="1"/>
    <col min="9" max="9" width="28.7109375" style="6" customWidth="1"/>
    <col min="10" max="10" width="11.421875" style="3" customWidth="1"/>
    <col min="11" max="11" width="11.421875" style="34" customWidth="1"/>
  </cols>
  <sheetData>
    <row r="1" spans="2:9" ht="21">
      <c r="B1" s="1" t="s">
        <v>0</v>
      </c>
      <c r="C1" s="2">
        <v>2010</v>
      </c>
      <c r="H1" s="1" t="s">
        <v>1</v>
      </c>
      <c r="I1" s="4" t="s">
        <v>2</v>
      </c>
    </row>
    <row r="2" spans="2:10" ht="12.75">
      <c r="B2" s="5"/>
      <c r="C2" s="5"/>
      <c r="D2" s="5"/>
      <c r="E2" s="5"/>
      <c r="F2" s="5"/>
      <c r="G2" s="5"/>
      <c r="H2" s="5"/>
      <c r="J2" s="35"/>
    </row>
    <row r="3" spans="1:10" ht="15">
      <c r="A3" s="36" t="s">
        <v>3</v>
      </c>
      <c r="B3" s="7"/>
      <c r="C3" s="7"/>
      <c r="D3" s="7"/>
      <c r="E3" s="7"/>
      <c r="F3" s="7"/>
      <c r="G3" s="7"/>
      <c r="H3" s="7"/>
      <c r="I3" s="8"/>
      <c r="J3" s="35"/>
    </row>
    <row r="4" spans="1:10" ht="12.75">
      <c r="A4" s="37" t="s">
        <v>4</v>
      </c>
      <c r="B4" s="9" t="s">
        <v>5</v>
      </c>
      <c r="C4" s="9" t="s">
        <v>6</v>
      </c>
      <c r="D4" s="9" t="s">
        <v>7</v>
      </c>
      <c r="E4" s="10" t="s">
        <v>8</v>
      </c>
      <c r="F4" s="10" t="s">
        <v>9</v>
      </c>
      <c r="G4" s="9" t="s">
        <v>10</v>
      </c>
      <c r="H4" s="9" t="s">
        <v>11</v>
      </c>
      <c r="I4" s="11" t="s">
        <v>12</v>
      </c>
      <c r="J4" s="35"/>
    </row>
    <row r="5" spans="1:11" ht="12.75">
      <c r="A5" s="38">
        <v>40452</v>
      </c>
      <c r="B5" s="12">
        <v>62</v>
      </c>
      <c r="C5" s="13">
        <v>1.062</v>
      </c>
      <c r="D5" s="14">
        <v>7</v>
      </c>
      <c r="E5" s="15">
        <v>0</v>
      </c>
      <c r="F5" s="15">
        <f aca="true" t="shared" si="0" ref="F5:F27">IF(C5&gt;0,IF(F$29="C",B5,(B5-32)/1.8),"")</f>
        <v>16.666666666666668</v>
      </c>
      <c r="G5" s="16">
        <f>IF(C5&gt;0,(Intro!D$61+Intro!D$60*C5)*Intro!J$65/(Intro!C$70+Intro!D$70*F5+Intro!E$70*F5^2)," ")</f>
        <v>1.0613262290256698</v>
      </c>
      <c r="H5" s="17"/>
      <c r="I5" s="18" t="s">
        <v>13</v>
      </c>
      <c r="K5" s="34">
        <f aca="true" t="shared" si="1" ref="K5:K27">IF(I5&lt;&gt;"",G5,"")</f>
        <v>1.0613262290256698</v>
      </c>
    </row>
    <row r="6" spans="1:11" ht="12.75">
      <c r="A6" s="38">
        <v>40454</v>
      </c>
      <c r="B6" s="12">
        <v>62</v>
      </c>
      <c r="C6" s="13">
        <v>1.062</v>
      </c>
      <c r="D6" s="14"/>
      <c r="E6" s="15">
        <f aca="true" t="shared" si="2" ref="E6:E27">IF(C6&gt;0,E5+A6-A5,"")</f>
        <v>2</v>
      </c>
      <c r="F6" s="15">
        <f t="shared" si="0"/>
        <v>16.666666666666668</v>
      </c>
      <c r="G6" s="16">
        <f>IF(C6&gt;0,(Intro!D$61+Intro!D$60*C6)*Intro!J$65/(Intro!C$70+Intro!D$70*F6+Intro!E$70*F6^2)," ")</f>
        <v>1.0613262290256698</v>
      </c>
      <c r="H6" s="15">
        <f aca="true" t="shared" si="3" ref="H6:H27">IF(C6&gt;0,100000*(G5-G6)/(A6-A5)," ")</f>
        <v>0</v>
      </c>
      <c r="I6" s="18" t="s">
        <v>14</v>
      </c>
      <c r="J6" s="35"/>
      <c r="K6" s="34">
        <f t="shared" si="1"/>
        <v>1.0613262290256698</v>
      </c>
    </row>
    <row r="7" spans="1:11" ht="12.75">
      <c r="A7" s="38">
        <v>40471</v>
      </c>
      <c r="B7" s="12">
        <v>60</v>
      </c>
      <c r="C7" s="13">
        <v>1.035</v>
      </c>
      <c r="D7" s="14"/>
      <c r="E7" s="15">
        <f t="shared" si="2"/>
        <v>19</v>
      </c>
      <c r="F7" s="15">
        <f t="shared" si="0"/>
        <v>15.555555555555555</v>
      </c>
      <c r="G7" s="16">
        <f>IF(C7&gt;0,(Intro!D$61+Intro!D$60*C7)*Intro!J$65/(Intro!C$70+Intro!D$70*F7+Intro!E$70*F7^2)," ")</f>
        <v>1.0341628220192436</v>
      </c>
      <c r="H7" s="15">
        <f t="shared" si="3"/>
        <v>159.7847470966245</v>
      </c>
      <c r="I7" s="19" t="s">
        <v>15</v>
      </c>
      <c r="K7" s="34">
        <f t="shared" si="1"/>
        <v>1.0341628220192436</v>
      </c>
    </row>
    <row r="8" spans="1:11" ht="12.75">
      <c r="A8" s="38">
        <v>40502</v>
      </c>
      <c r="B8" s="12">
        <v>54</v>
      </c>
      <c r="C8" s="13">
        <v>1.025</v>
      </c>
      <c r="D8" s="14"/>
      <c r="E8" s="15">
        <f t="shared" si="2"/>
        <v>50</v>
      </c>
      <c r="F8" s="15">
        <f t="shared" si="0"/>
        <v>12.222222222222221</v>
      </c>
      <c r="G8" s="16">
        <f>IF(C8&gt;0,(Intro!D$61+Intro!D$60*C8)*Intro!J$65/(Intro!C$70+Intro!D$70*F8+Intro!E$70*F8^2)," ")</f>
        <v>1.0237259475706457</v>
      </c>
      <c r="H8" s="15">
        <f t="shared" si="3"/>
        <v>33.66733693096086</v>
      </c>
      <c r="I8" s="18"/>
      <c r="K8" s="34">
        <f t="shared" si="1"/>
      </c>
    </row>
    <row r="9" spans="1:11" ht="12.75">
      <c r="A9" s="38">
        <v>40568</v>
      </c>
      <c r="B9" s="12">
        <v>48</v>
      </c>
      <c r="C9" s="13">
        <v>1.015</v>
      </c>
      <c r="D9" s="14"/>
      <c r="E9" s="15">
        <f t="shared" si="2"/>
        <v>116</v>
      </c>
      <c r="F9" s="15">
        <f t="shared" si="0"/>
        <v>8.88888888888889</v>
      </c>
      <c r="G9" s="16">
        <f>IF(C9&gt;0,(Intro!D$61+Intro!D$60*C9)*Intro!J$65/(Intro!C$70+Intro!D$70*F9+Intro!E$70*F9^2)," ")</f>
        <v>1.013433278303498</v>
      </c>
      <c r="H9" s="15">
        <f t="shared" si="3"/>
        <v>15.594953435072226</v>
      </c>
      <c r="I9" s="18"/>
      <c r="K9" s="34">
        <f t="shared" si="1"/>
      </c>
    </row>
    <row r="10" spans="1:11" ht="12.75">
      <c r="A10" s="38">
        <v>40632</v>
      </c>
      <c r="B10" s="12">
        <v>54</v>
      </c>
      <c r="C10" s="13">
        <v>1.008</v>
      </c>
      <c r="D10" s="14">
        <v>6.5</v>
      </c>
      <c r="E10" s="15">
        <f t="shared" si="2"/>
        <v>180</v>
      </c>
      <c r="F10" s="15">
        <f t="shared" si="0"/>
        <v>12.222222222222221</v>
      </c>
      <c r="G10" s="16">
        <f>IF(C10&gt;0,(Intro!D$61+Intro!D$60*C10)*Intro!J$65/(Intro!C$70+Intro!D$70*F10+Intro!E$70*F10^2)," ")</f>
        <v>1.0067470781963035</v>
      </c>
      <c r="H10" s="15">
        <f t="shared" si="3"/>
        <v>10.447187667491503</v>
      </c>
      <c r="I10" s="18" t="s">
        <v>16</v>
      </c>
      <c r="K10" s="34">
        <f t="shared" si="1"/>
        <v>1.0067470781963035</v>
      </c>
    </row>
    <row r="11" spans="1:11" ht="12.75">
      <c r="A11" s="38">
        <v>40724</v>
      </c>
      <c r="B11" s="12">
        <v>64</v>
      </c>
      <c r="C11" s="13">
        <v>1.005</v>
      </c>
      <c r="D11" s="14"/>
      <c r="E11" s="15">
        <f t="shared" si="2"/>
        <v>272</v>
      </c>
      <c r="F11" s="15">
        <f t="shared" si="0"/>
        <v>17.77777777777778</v>
      </c>
      <c r="G11" s="16">
        <f>IF(C11&gt;0,(Intro!D$61+Intro!D$60*C11)*Intro!J$65/(Intro!C$70+Intro!D$70*F11+Intro!E$70*F11^2)," ")</f>
        <v>1.0045526590653493</v>
      </c>
      <c r="H11" s="15">
        <f t="shared" si="3"/>
        <v>2.385238185819777</v>
      </c>
      <c r="I11" s="18"/>
      <c r="K11" s="34">
        <f t="shared" si="1"/>
      </c>
    </row>
    <row r="12" spans="1:11" ht="12.75">
      <c r="A12" s="38">
        <v>40806</v>
      </c>
      <c r="B12" s="12">
        <v>62</v>
      </c>
      <c r="C12" s="13">
        <v>1.004</v>
      </c>
      <c r="D12" s="14">
        <v>4.5</v>
      </c>
      <c r="E12" s="15">
        <f t="shared" si="2"/>
        <v>354</v>
      </c>
      <c r="F12" s="15">
        <f t="shared" si="0"/>
        <v>16.666666666666668</v>
      </c>
      <c r="G12" s="16">
        <f>IF(C12&gt;0,(Intro!D$61+Intro!D$60*C12)*Intro!J$65/(Intro!C$70+Intro!D$70*F12+Intro!E$70*F12^2)," ")</f>
        <v>1.0033630263105202</v>
      </c>
      <c r="H12" s="15">
        <f t="shared" si="3"/>
        <v>1.4507716522305905</v>
      </c>
      <c r="I12" s="18" t="s">
        <v>17</v>
      </c>
      <c r="K12" s="34">
        <f t="shared" si="1"/>
        <v>1.0033630263105202</v>
      </c>
    </row>
    <row r="13" spans="1:11" ht="12.75">
      <c r="A13" s="38"/>
      <c r="B13" s="12"/>
      <c r="C13" s="13"/>
      <c r="D13" s="14"/>
      <c r="E13" s="15">
        <f t="shared" si="2"/>
      </c>
      <c r="F13" s="15">
        <f t="shared" si="0"/>
      </c>
      <c r="G13" s="16" t="str">
        <f>IF(C13&gt;0,(Intro!D$61+Intro!D$60*C13)*Intro!J$65/(Intro!C$70+Intro!D$70*F13+Intro!E$70*F13^2)," ")</f>
        <v> </v>
      </c>
      <c r="H13" s="15" t="str">
        <f t="shared" si="3"/>
        <v> </v>
      </c>
      <c r="I13" s="18"/>
      <c r="K13" s="34">
        <f t="shared" si="1"/>
      </c>
    </row>
    <row r="14" spans="1:11" ht="12.75">
      <c r="A14" s="38"/>
      <c r="B14" s="12"/>
      <c r="C14" s="13"/>
      <c r="D14" s="14"/>
      <c r="E14" s="15">
        <f t="shared" si="2"/>
      </c>
      <c r="F14" s="15">
        <f t="shared" si="0"/>
      </c>
      <c r="G14" s="16" t="str">
        <f>IF(C14&gt;0,(Intro!D$61+Intro!D$60*C14)*Intro!J$65/(Intro!C$70+Intro!D$70*F14+Intro!E$70*F14^2)," ")</f>
        <v> </v>
      </c>
      <c r="H14" s="15" t="str">
        <f t="shared" si="3"/>
        <v> </v>
      </c>
      <c r="I14" s="18"/>
      <c r="K14" s="34">
        <f t="shared" si="1"/>
      </c>
    </row>
    <row r="15" spans="1:11" ht="12.75">
      <c r="A15" s="38"/>
      <c r="B15" s="12"/>
      <c r="C15" s="13"/>
      <c r="D15" s="14"/>
      <c r="E15" s="15">
        <f t="shared" si="2"/>
      </c>
      <c r="F15" s="15">
        <f t="shared" si="0"/>
      </c>
      <c r="G15" s="16" t="str">
        <f>IF(C15&gt;0,(Intro!D$61+Intro!D$60*C15)*Intro!J$65/(Intro!C$70+Intro!D$70*F15+Intro!E$70*F15^2)," ")</f>
        <v> </v>
      </c>
      <c r="H15" s="15" t="str">
        <f t="shared" si="3"/>
        <v> </v>
      </c>
      <c r="I15" s="18"/>
      <c r="K15" s="34">
        <f t="shared" si="1"/>
      </c>
    </row>
    <row r="16" spans="1:11" ht="12.75">
      <c r="A16" s="38"/>
      <c r="B16" s="12"/>
      <c r="C16" s="13"/>
      <c r="D16" s="14"/>
      <c r="E16" s="15">
        <f t="shared" si="2"/>
      </c>
      <c r="F16" s="15">
        <f t="shared" si="0"/>
      </c>
      <c r="G16" s="16" t="str">
        <f>IF(C16&gt;0,(Intro!D$61+Intro!D$60*C16)*Intro!J$65/(Intro!C$70+Intro!D$70*F16+Intro!E$70*F16^2)," ")</f>
        <v> </v>
      </c>
      <c r="H16" s="15" t="str">
        <f t="shared" si="3"/>
        <v> </v>
      </c>
      <c r="I16" s="18"/>
      <c r="K16" s="34">
        <f t="shared" si="1"/>
      </c>
    </row>
    <row r="17" spans="1:11" ht="12.75">
      <c r="A17" s="38"/>
      <c r="B17" s="12"/>
      <c r="C17" s="13"/>
      <c r="D17" s="14"/>
      <c r="E17" s="15">
        <f t="shared" si="2"/>
      </c>
      <c r="F17" s="15">
        <f t="shared" si="0"/>
      </c>
      <c r="G17" s="16" t="str">
        <f>IF(C17&gt;0,(Intro!D$61+Intro!D$60*C17)*Intro!J$65/(Intro!C$70+Intro!D$70*F17+Intro!E$70*F17^2)," ")</f>
        <v> </v>
      </c>
      <c r="H17" s="15" t="str">
        <f t="shared" si="3"/>
        <v> </v>
      </c>
      <c r="I17" s="18"/>
      <c r="K17" s="34">
        <f t="shared" si="1"/>
      </c>
    </row>
    <row r="18" spans="1:11" ht="12.75">
      <c r="A18" s="38"/>
      <c r="B18" s="12"/>
      <c r="C18" s="13"/>
      <c r="D18" s="14"/>
      <c r="E18" s="15">
        <f t="shared" si="2"/>
      </c>
      <c r="F18" s="15">
        <f t="shared" si="0"/>
      </c>
      <c r="G18" s="16" t="str">
        <f>IF(C18&gt;0,(Intro!D$61+Intro!D$60*C18)*Intro!J$65/(Intro!C$70+Intro!D$70*F18+Intro!E$70*F18^2)," ")</f>
        <v> </v>
      </c>
      <c r="H18" s="15" t="str">
        <f t="shared" si="3"/>
        <v> </v>
      </c>
      <c r="I18" s="18"/>
      <c r="K18" s="34">
        <f t="shared" si="1"/>
      </c>
    </row>
    <row r="19" spans="1:11" ht="12.75">
      <c r="A19" s="38"/>
      <c r="B19" s="12"/>
      <c r="C19" s="13"/>
      <c r="D19" s="14"/>
      <c r="E19" s="15">
        <f t="shared" si="2"/>
      </c>
      <c r="F19" s="15">
        <f t="shared" si="0"/>
      </c>
      <c r="G19" s="16" t="str">
        <f>IF(C19&gt;0,(Intro!D$61+Intro!D$60*C19)*Intro!J$65/(Intro!C$70+Intro!D$70*F19+Intro!E$70*F19^2)," ")</f>
        <v> </v>
      </c>
      <c r="H19" s="15" t="str">
        <f t="shared" si="3"/>
        <v> </v>
      </c>
      <c r="I19" s="18"/>
      <c r="K19" s="34">
        <f t="shared" si="1"/>
      </c>
    </row>
    <row r="20" spans="1:11" ht="12.75">
      <c r="A20" s="38"/>
      <c r="B20" s="12"/>
      <c r="C20" s="13"/>
      <c r="D20" s="14"/>
      <c r="E20" s="15">
        <f t="shared" si="2"/>
      </c>
      <c r="F20" s="15">
        <f t="shared" si="0"/>
      </c>
      <c r="G20" s="16" t="str">
        <f>IF(C20&gt;0,(Intro!D$61+Intro!D$60*C20)*Intro!J$65/(Intro!C$70+Intro!D$70*F20+Intro!E$70*F20^2)," ")</f>
        <v> </v>
      </c>
      <c r="H20" s="15" t="str">
        <f t="shared" si="3"/>
        <v> </v>
      </c>
      <c r="I20" s="18"/>
      <c r="K20" s="34">
        <f t="shared" si="1"/>
      </c>
    </row>
    <row r="21" spans="1:11" ht="12.75">
      <c r="A21" s="38"/>
      <c r="B21" s="12"/>
      <c r="C21" s="13"/>
      <c r="D21" s="14"/>
      <c r="E21" s="15">
        <f t="shared" si="2"/>
      </c>
      <c r="F21" s="15">
        <f t="shared" si="0"/>
      </c>
      <c r="G21" s="16" t="str">
        <f>IF(C21&gt;0,(Intro!D$61+Intro!D$60*C21)*Intro!J$65/(Intro!C$70+Intro!D$70*F21+Intro!E$70*F21^2)," ")</f>
        <v> </v>
      </c>
      <c r="H21" s="15" t="str">
        <f t="shared" si="3"/>
        <v> </v>
      </c>
      <c r="I21" s="18"/>
      <c r="K21" s="34">
        <f t="shared" si="1"/>
      </c>
    </row>
    <row r="22" spans="1:11" ht="12.75">
      <c r="A22" s="38"/>
      <c r="B22" s="12"/>
      <c r="C22" s="13"/>
      <c r="D22" s="14"/>
      <c r="E22" s="15">
        <f t="shared" si="2"/>
      </c>
      <c r="F22" s="15">
        <f t="shared" si="0"/>
      </c>
      <c r="G22" s="16" t="str">
        <f>IF(C22&gt;0,(Intro!D$61+Intro!D$60*C22)*Intro!J$65/(Intro!C$70+Intro!D$70*F22+Intro!E$70*F22^2)," ")</f>
        <v> </v>
      </c>
      <c r="H22" s="15" t="str">
        <f t="shared" si="3"/>
        <v> </v>
      </c>
      <c r="I22" s="18"/>
      <c r="K22" s="34">
        <f t="shared" si="1"/>
      </c>
    </row>
    <row r="23" spans="1:11" ht="12.75">
      <c r="A23" s="38"/>
      <c r="B23" s="12"/>
      <c r="C23" s="13"/>
      <c r="D23" s="14"/>
      <c r="E23" s="15">
        <f t="shared" si="2"/>
      </c>
      <c r="F23" s="15">
        <f t="shared" si="0"/>
      </c>
      <c r="G23" s="16" t="str">
        <f>IF(C23&gt;0,(Intro!D$61+Intro!D$60*C23)*Intro!J$65/(Intro!C$70+Intro!D$70*F23+Intro!E$70*F23^2)," ")</f>
        <v> </v>
      </c>
      <c r="H23" s="15" t="str">
        <f t="shared" si="3"/>
        <v> </v>
      </c>
      <c r="I23" s="18"/>
      <c r="K23" s="34">
        <f t="shared" si="1"/>
      </c>
    </row>
    <row r="24" spans="1:11" ht="12.75">
      <c r="A24" s="38"/>
      <c r="B24" s="12"/>
      <c r="C24" s="13"/>
      <c r="D24" s="14"/>
      <c r="E24" s="15">
        <f t="shared" si="2"/>
      </c>
      <c r="F24" s="15">
        <f t="shared" si="0"/>
      </c>
      <c r="G24" s="16" t="str">
        <f>IF(C24&gt;0,(Intro!D$61+Intro!D$60*C24)*Intro!J$65/(Intro!C$70+Intro!D$70*F24+Intro!E$70*F24^2)," ")</f>
        <v> </v>
      </c>
      <c r="H24" s="15" t="str">
        <f t="shared" si="3"/>
        <v> </v>
      </c>
      <c r="I24" s="18"/>
      <c r="K24" s="34">
        <f t="shared" si="1"/>
      </c>
    </row>
    <row r="25" spans="1:11" ht="12.75">
      <c r="A25" s="38"/>
      <c r="B25" s="12"/>
      <c r="C25" s="13"/>
      <c r="D25" s="14"/>
      <c r="E25" s="15">
        <f t="shared" si="2"/>
      </c>
      <c r="F25" s="15">
        <f t="shared" si="0"/>
      </c>
      <c r="G25" s="16" t="str">
        <f>IF(C25&gt;0,(Intro!D$61+Intro!D$60*C25)*Intro!J$65/(Intro!C$70+Intro!D$70*F25+Intro!E$70*F25^2)," ")</f>
        <v> </v>
      </c>
      <c r="H25" s="15" t="str">
        <f t="shared" si="3"/>
        <v> </v>
      </c>
      <c r="I25" s="18"/>
      <c r="K25" s="34">
        <f t="shared" si="1"/>
      </c>
    </row>
    <row r="26" spans="1:11" ht="12.75">
      <c r="A26" s="38"/>
      <c r="B26" s="12"/>
      <c r="C26" s="13"/>
      <c r="D26" s="14"/>
      <c r="E26" s="15">
        <f t="shared" si="2"/>
      </c>
      <c r="F26" s="15">
        <f t="shared" si="0"/>
      </c>
      <c r="G26" s="16" t="str">
        <f>IF(C26&gt;0,(Intro!D$61+Intro!D$60*C26)*Intro!J$65/(Intro!C$70+Intro!D$70*F26+Intro!E$70*F26^2)," ")</f>
        <v> </v>
      </c>
      <c r="H26" s="15" t="str">
        <f t="shared" si="3"/>
        <v> </v>
      </c>
      <c r="I26" s="18"/>
      <c r="K26" s="34">
        <f t="shared" si="1"/>
      </c>
    </row>
    <row r="27" spans="1:11" ht="12.75">
      <c r="A27" s="38"/>
      <c r="B27" s="12"/>
      <c r="C27" s="13"/>
      <c r="D27" s="14"/>
      <c r="E27" s="15">
        <f t="shared" si="2"/>
      </c>
      <c r="F27" s="15">
        <f t="shared" si="0"/>
      </c>
      <c r="G27" s="16" t="str">
        <f>IF(C27&gt;0,(Intro!D$61+Intro!D$60*C27)*Intro!J$65/(Intro!C$70+Intro!D$70*F27+Intro!E$70*F27^2)," ")</f>
        <v> </v>
      </c>
      <c r="H27" s="15" t="str">
        <f t="shared" si="3"/>
        <v> </v>
      </c>
      <c r="I27" s="18"/>
      <c r="K27" s="34">
        <f t="shared" si="1"/>
      </c>
    </row>
    <row r="29" spans="5:6" ht="12.75">
      <c r="E29" s="20" t="s">
        <v>18</v>
      </c>
      <c r="F29" s="21" t="s">
        <v>19</v>
      </c>
    </row>
    <row r="31" spans="1:8" ht="12.75">
      <c r="A31" s="39" t="s">
        <v>20</v>
      </c>
      <c r="B31" s="22"/>
      <c r="C31" s="22"/>
      <c r="D31" s="22"/>
      <c r="E31" s="23"/>
      <c r="H31" s="5"/>
    </row>
    <row r="32" spans="1:9" ht="12.75">
      <c r="A32" s="40" t="s">
        <v>21</v>
      </c>
      <c r="B32" s="24"/>
      <c r="C32" s="24"/>
      <c r="D32" s="24"/>
      <c r="E32" s="25"/>
      <c r="I32" s="3"/>
    </row>
    <row r="33" spans="1:9" ht="12.75">
      <c r="A33" s="41" t="s">
        <v>22</v>
      </c>
      <c r="B33" s="26"/>
      <c r="C33" s="27"/>
      <c r="D33" s="27"/>
      <c r="E33" s="28"/>
      <c r="F33" s="29"/>
      <c r="G33" s="29"/>
      <c r="I33" s="3"/>
    </row>
    <row r="34" spans="1:9" ht="12.75">
      <c r="A34" s="42" t="s">
        <v>23</v>
      </c>
      <c r="B34" s="30"/>
      <c r="C34" s="31"/>
      <c r="D34" s="31"/>
      <c r="E34" s="32"/>
      <c r="F34" s="29"/>
      <c r="G34" s="29"/>
      <c r="I34" s="3"/>
    </row>
    <row r="35" spans="3:9" ht="12.75">
      <c r="C35" s="29"/>
      <c r="D35" s="29"/>
      <c r="E35" s="29"/>
      <c r="F35" s="29"/>
      <c r="G35" s="29"/>
      <c r="I35" s="3"/>
    </row>
    <row r="36" spans="3:9" ht="12.75">
      <c r="C36" s="29"/>
      <c r="D36" s="29"/>
      <c r="E36" s="29"/>
      <c r="F36" s="29"/>
      <c r="G36" s="29"/>
      <c r="I36" s="3"/>
    </row>
    <row r="37" spans="1:9" ht="12.75">
      <c r="A37" s="43"/>
      <c r="C37" s="29"/>
      <c r="D37" s="29"/>
      <c r="E37" s="29"/>
      <c r="F37" s="29"/>
      <c r="G37" s="29"/>
      <c r="I37" s="3"/>
    </row>
    <row r="38" spans="1:9" ht="12.75">
      <c r="A38" s="43"/>
      <c r="B38" s="29"/>
      <c r="C38" s="29"/>
      <c r="D38" s="29"/>
      <c r="E38" s="29"/>
      <c r="F38" s="29"/>
      <c r="G38" s="29"/>
      <c r="H38" s="29"/>
      <c r="I38" s="33"/>
    </row>
    <row r="39" spans="1:9" ht="12.75">
      <c r="A39" s="43"/>
      <c r="B39" s="29"/>
      <c r="C39" s="29"/>
      <c r="D39" s="29"/>
      <c r="E39" s="29"/>
      <c r="F39" s="29"/>
      <c r="G39" s="29"/>
      <c r="H39" s="29"/>
      <c r="I39" s="33"/>
    </row>
    <row r="40" spans="1:8" ht="12.75">
      <c r="A40" s="43"/>
      <c r="B40" s="5"/>
      <c r="C40" s="5"/>
      <c r="D40" s="5"/>
      <c r="G40" s="5"/>
      <c r="H40" s="5"/>
    </row>
    <row r="41" spans="1:8" ht="12.75">
      <c r="A41" s="43"/>
      <c r="B41" s="5"/>
      <c r="C41" s="5"/>
      <c r="D41" s="5"/>
      <c r="E41" s="5"/>
      <c r="F41" s="5"/>
      <c r="G41" s="5"/>
      <c r="H41" s="5"/>
    </row>
    <row r="42" spans="1:8" ht="12.75">
      <c r="A42" s="43"/>
      <c r="B42" s="5"/>
      <c r="C42" s="5"/>
      <c r="D42" s="5"/>
      <c r="E42" s="5"/>
      <c r="F42" s="5"/>
      <c r="G42" s="5"/>
      <c r="H42" s="5"/>
    </row>
    <row r="43" spans="1:8" ht="12.75">
      <c r="A43" s="43"/>
      <c r="B43" s="5"/>
      <c r="C43" s="5"/>
      <c r="D43" s="5"/>
      <c r="E43" s="5"/>
      <c r="F43" s="5"/>
      <c r="G43" s="5"/>
      <c r="H43" s="5"/>
    </row>
    <row r="44" spans="1:8" ht="12.75">
      <c r="A44" s="43"/>
      <c r="B44" s="5"/>
      <c r="C44" s="5"/>
      <c r="D44" s="5"/>
      <c r="E44" s="5"/>
      <c r="F44" s="5"/>
      <c r="G44" s="5"/>
      <c r="H44" s="5"/>
    </row>
    <row r="45" spans="1:8" ht="12.75">
      <c r="A45" s="43"/>
      <c r="B45" s="5"/>
      <c r="C45" s="5"/>
      <c r="D45" s="5"/>
      <c r="E45" s="5"/>
      <c r="F45" s="5"/>
      <c r="G45" s="5"/>
      <c r="H45" s="5"/>
    </row>
    <row r="46" spans="1:8" ht="12.75">
      <c r="A46" s="43"/>
      <c r="B46" s="5"/>
      <c r="C46" s="5"/>
      <c r="D46" s="5"/>
      <c r="E46" s="5"/>
      <c r="F46" s="5"/>
      <c r="G46" s="5"/>
      <c r="H46" s="5"/>
    </row>
    <row r="47" spans="1:8" ht="12.75">
      <c r="A47" s="43"/>
      <c r="B47" s="5"/>
      <c r="C47" s="5"/>
      <c r="D47" s="5"/>
      <c r="E47" s="5"/>
      <c r="F47" s="5"/>
      <c r="G47" s="5"/>
      <c r="H47" s="5"/>
    </row>
    <row r="48" spans="1:8" ht="12.75">
      <c r="A48" s="43"/>
      <c r="B48" s="5"/>
      <c r="C48" s="5"/>
      <c r="D48" s="5"/>
      <c r="E48" s="5"/>
      <c r="F48" s="5"/>
      <c r="G48" s="5"/>
      <c r="H48" s="5"/>
    </row>
    <row r="49" ht="12.75">
      <c r="A49" s="43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C1" sqref="C1"/>
    </sheetView>
  </sheetViews>
  <sheetFormatPr defaultColWidth="11.421875" defaultRowHeight="12.75"/>
  <cols>
    <col min="1" max="1" width="11.7109375" style="3" customWidth="1"/>
    <col min="2" max="2" width="7.7109375" style="3" customWidth="1"/>
    <col min="3" max="3" width="8.7109375" style="3" customWidth="1"/>
    <col min="4" max="6" width="7.7109375" style="3" customWidth="1"/>
    <col min="7" max="7" width="8.7109375" style="3" customWidth="1"/>
    <col min="8" max="8" width="7.7109375" style="3" customWidth="1"/>
    <col min="9" max="9" width="28.7109375" style="6" customWidth="1"/>
    <col min="10" max="10" width="11.421875" style="3" customWidth="1"/>
    <col min="11" max="11" width="11.421875" style="34" customWidth="1"/>
  </cols>
  <sheetData>
    <row r="1" spans="2:9" ht="21">
      <c r="B1" s="1" t="s">
        <v>78</v>
      </c>
      <c r="C1" s="2">
        <v>2010</v>
      </c>
      <c r="H1" s="1" t="s">
        <v>79</v>
      </c>
      <c r="I1" s="4" t="s">
        <v>2</v>
      </c>
    </row>
    <row r="2" spans="2:10" ht="12.75">
      <c r="B2" s="5"/>
      <c r="C2" s="5"/>
      <c r="D2" s="5"/>
      <c r="E2" s="5"/>
      <c r="F2" s="5"/>
      <c r="G2" s="5"/>
      <c r="H2" s="5"/>
      <c r="J2" s="35"/>
    </row>
    <row r="3" spans="1:10" ht="15">
      <c r="A3" s="36" t="s">
        <v>80</v>
      </c>
      <c r="B3" s="7"/>
      <c r="C3" s="7"/>
      <c r="D3" s="7"/>
      <c r="E3" s="7"/>
      <c r="F3" s="7"/>
      <c r="G3" s="7"/>
      <c r="H3" s="7"/>
      <c r="I3" s="8"/>
      <c r="J3" s="35"/>
    </row>
    <row r="4" spans="1:10" ht="12.75">
      <c r="A4" s="37" t="s">
        <v>4</v>
      </c>
      <c r="B4" s="9" t="s">
        <v>5</v>
      </c>
      <c r="C4" s="9" t="s">
        <v>81</v>
      </c>
      <c r="D4" s="9" t="s">
        <v>82</v>
      </c>
      <c r="E4" s="10" t="s">
        <v>83</v>
      </c>
      <c r="F4" s="9" t="s">
        <v>9</v>
      </c>
      <c r="G4" s="9" t="s">
        <v>84</v>
      </c>
      <c r="H4" s="9" t="s">
        <v>85</v>
      </c>
      <c r="I4" s="11" t="s">
        <v>12</v>
      </c>
      <c r="J4" s="35"/>
    </row>
    <row r="5" spans="1:11" ht="12.75">
      <c r="A5" s="38">
        <v>40452</v>
      </c>
      <c r="B5" s="12">
        <v>17</v>
      </c>
      <c r="C5" s="13">
        <v>1.062</v>
      </c>
      <c r="D5" s="14">
        <v>7</v>
      </c>
      <c r="E5" s="15">
        <v>0</v>
      </c>
      <c r="F5" s="15">
        <f aca="true" t="shared" si="0" ref="F5:F27">IF(C5&gt;0,IF(F$29="C",B5,(B5-32)/1.8),"")</f>
        <v>17</v>
      </c>
      <c r="G5" s="16">
        <f>IF(C5&gt;0,(Intro!D$61+Intro!D$60*C5)*Intro!J$65/(Intro!C$70+Intro!D$70*F5+Intro!E$70*F5^2)," ")</f>
        <v>1.0613848855128754</v>
      </c>
      <c r="H5" s="17"/>
      <c r="I5" s="18" t="s">
        <v>86</v>
      </c>
      <c r="K5" s="34">
        <f aca="true" t="shared" si="1" ref="K5:K27">IF(I5&lt;&gt;"",G5,"")</f>
        <v>1.0613848855128754</v>
      </c>
    </row>
    <row r="6" spans="1:11" ht="12.75">
      <c r="A6" s="38">
        <v>40454</v>
      </c>
      <c r="B6" s="12">
        <v>17</v>
      </c>
      <c r="C6" s="13">
        <v>1.062</v>
      </c>
      <c r="D6" s="14"/>
      <c r="E6" s="15">
        <f aca="true" t="shared" si="2" ref="E6:E27">IF(C6&gt;0,E5+A6-A5,"")</f>
        <v>2</v>
      </c>
      <c r="F6" s="15">
        <f t="shared" si="0"/>
        <v>17</v>
      </c>
      <c r="G6" s="16">
        <f>IF(C6&gt;0,(Intro!D$61+Intro!D$60*C6)*Intro!J$65/(Intro!C$70+Intro!D$70*F6+Intro!E$70*F6^2)," ")</f>
        <v>1.0613848855128754</v>
      </c>
      <c r="H6" s="15">
        <f aca="true" t="shared" si="3" ref="H6:H27">IF(C6&gt;0,100000*(G5-G6)/(A6-A5)," ")</f>
        <v>0</v>
      </c>
      <c r="I6" s="18" t="s">
        <v>87</v>
      </c>
      <c r="J6" s="35"/>
      <c r="K6" s="34">
        <f t="shared" si="1"/>
        <v>1.0613848855128754</v>
      </c>
    </row>
    <row r="7" spans="1:11" ht="12.75">
      <c r="A7" s="38">
        <v>40471</v>
      </c>
      <c r="B7" s="12">
        <v>16</v>
      </c>
      <c r="C7" s="13">
        <v>1.035</v>
      </c>
      <c r="D7" s="14"/>
      <c r="E7" s="15">
        <f t="shared" si="2"/>
        <v>19</v>
      </c>
      <c r="F7" s="15">
        <f t="shared" si="0"/>
        <v>16</v>
      </c>
      <c r="G7" s="16">
        <f>IF(C7&gt;0,(Intro!D$61+Intro!D$60*C7)*Intro!J$65/(Intro!C$70+Intro!D$70*F7+Intro!E$70*F7^2)," ")</f>
        <v>1.0342331885874958</v>
      </c>
      <c r="H7" s="15">
        <f t="shared" si="3"/>
        <v>159.71586426693855</v>
      </c>
      <c r="I7" s="19" t="s">
        <v>88</v>
      </c>
      <c r="K7" s="34">
        <f t="shared" si="1"/>
        <v>1.0342331885874958</v>
      </c>
    </row>
    <row r="8" spans="1:11" ht="12.75">
      <c r="A8" s="38">
        <v>40502</v>
      </c>
      <c r="B8" s="12">
        <v>12</v>
      </c>
      <c r="C8" s="13">
        <v>1.025</v>
      </c>
      <c r="D8" s="14"/>
      <c r="E8" s="15">
        <f t="shared" si="2"/>
        <v>50</v>
      </c>
      <c r="F8" s="15">
        <f t="shared" si="0"/>
        <v>12</v>
      </c>
      <c r="G8" s="16">
        <f>IF(C8&gt;0,(Intro!D$61+Intro!D$60*C8)*Intro!J$65/(Intro!C$70+Intro!D$70*F8+Intro!E$70*F8^2)," ")</f>
        <v>1.0237011527477287</v>
      </c>
      <c r="H8" s="15">
        <f t="shared" si="3"/>
        <v>33.974309160539164</v>
      </c>
      <c r="I8" s="18"/>
      <c r="K8" s="34">
        <f t="shared" si="1"/>
      </c>
    </row>
    <row r="9" spans="1:11" ht="12.75">
      <c r="A9" s="38">
        <v>40568</v>
      </c>
      <c r="B9" s="12">
        <v>9</v>
      </c>
      <c r="C9" s="13">
        <v>1.015</v>
      </c>
      <c r="D9" s="14"/>
      <c r="E9" s="15">
        <f t="shared" si="2"/>
        <v>116</v>
      </c>
      <c r="F9" s="15">
        <f t="shared" si="0"/>
        <v>9</v>
      </c>
      <c r="G9" s="16">
        <f>IF(C9&gt;0,(Intro!D$61+Intro!D$60*C9)*Intro!J$65/(Intro!C$70+Intro!D$70*F9+Intro!E$70*F9^2)," ")</f>
        <v>1.0134412677235798</v>
      </c>
      <c r="H9" s="15">
        <f t="shared" si="3"/>
        <v>15.545280339619504</v>
      </c>
      <c r="I9" s="18"/>
      <c r="K9" s="34">
        <f t="shared" si="1"/>
      </c>
    </row>
    <row r="10" spans="1:11" ht="12.75">
      <c r="A10" s="38">
        <v>40632</v>
      </c>
      <c r="B10" s="12">
        <v>12</v>
      </c>
      <c r="C10" s="13">
        <v>1.008</v>
      </c>
      <c r="D10" s="14">
        <v>6.5</v>
      </c>
      <c r="E10" s="15">
        <f t="shared" si="2"/>
        <v>180</v>
      </c>
      <c r="F10" s="15">
        <f t="shared" si="0"/>
        <v>12</v>
      </c>
      <c r="G10" s="16">
        <f>IF(C10&gt;0,(Intro!D$61+Intro!D$60*C10)*Intro!J$65/(Intro!C$70+Intro!D$70*F10+Intro!E$70*F10^2)," ")</f>
        <v>1.0067226946045957</v>
      </c>
      <c r="H10" s="15">
        <f t="shared" si="3"/>
        <v>10.497770498412578</v>
      </c>
      <c r="I10" s="18" t="s">
        <v>89</v>
      </c>
      <c r="K10" s="34">
        <f t="shared" si="1"/>
        <v>1.0067226946045957</v>
      </c>
    </row>
    <row r="11" spans="1:11" ht="12.75">
      <c r="A11" s="38">
        <v>40724</v>
      </c>
      <c r="B11" s="12">
        <v>18</v>
      </c>
      <c r="C11" s="13">
        <v>1.005</v>
      </c>
      <c r="D11" s="14"/>
      <c r="E11" s="15">
        <f t="shared" si="2"/>
        <v>272</v>
      </c>
      <c r="F11" s="15">
        <f t="shared" si="0"/>
        <v>18</v>
      </c>
      <c r="G11" s="16">
        <f>IF(C11&gt;0,(Intro!D$61+Intro!D$60*C11)*Intro!J$65/(Intro!C$70+Intro!D$70*F11+Intro!E$70*F11^2)," ")</f>
        <v>1.0045925095773007</v>
      </c>
      <c r="H11" s="15">
        <f t="shared" si="3"/>
        <v>2.3154185079293548</v>
      </c>
      <c r="I11" s="18"/>
      <c r="K11" s="34">
        <f t="shared" si="1"/>
      </c>
    </row>
    <row r="12" spans="1:11" ht="12.75">
      <c r="A12" s="38">
        <v>40806</v>
      </c>
      <c r="B12" s="12">
        <v>17</v>
      </c>
      <c r="C12" s="13">
        <v>1.004</v>
      </c>
      <c r="D12" s="14">
        <v>4.5</v>
      </c>
      <c r="E12" s="15">
        <f t="shared" si="2"/>
        <v>354</v>
      </c>
      <c r="F12" s="15">
        <f t="shared" si="0"/>
        <v>17</v>
      </c>
      <c r="G12" s="16">
        <f>IF(C12&gt;0,(Intro!D$61+Intro!D$60*C12)*Intro!J$65/(Intro!C$70+Intro!D$70*F12+Intro!E$70*F12^2)," ")</f>
        <v>1.0034184793360894</v>
      </c>
      <c r="H12" s="15">
        <f t="shared" si="3"/>
        <v>1.4317441965991722</v>
      </c>
      <c r="I12" s="18" t="s">
        <v>90</v>
      </c>
      <c r="K12" s="34">
        <f t="shared" si="1"/>
        <v>1.0034184793360894</v>
      </c>
    </row>
    <row r="13" spans="1:11" ht="12.75">
      <c r="A13" s="38"/>
      <c r="B13" s="12"/>
      <c r="C13" s="13"/>
      <c r="D13" s="14"/>
      <c r="E13" s="15">
        <f t="shared" si="2"/>
      </c>
      <c r="F13" s="15">
        <f t="shared" si="0"/>
      </c>
      <c r="G13" s="16" t="str">
        <f>IF(C13&gt;0,(Intro!D$61+Intro!D$60*C13)*Intro!J$65/(Intro!C$70+Intro!D$70*F13+Intro!E$70*F13^2)," ")</f>
        <v> </v>
      </c>
      <c r="H13" s="15" t="str">
        <f t="shared" si="3"/>
        <v> </v>
      </c>
      <c r="I13" s="18"/>
      <c r="K13" s="34">
        <f t="shared" si="1"/>
      </c>
    </row>
    <row r="14" spans="1:11" ht="12.75">
      <c r="A14" s="38"/>
      <c r="B14" s="12"/>
      <c r="C14" s="13"/>
      <c r="D14" s="14"/>
      <c r="E14" s="15">
        <f t="shared" si="2"/>
      </c>
      <c r="F14" s="15">
        <f t="shared" si="0"/>
      </c>
      <c r="G14" s="16" t="str">
        <f>IF(C14&gt;0,(Intro!D$61+Intro!D$60*C14)*Intro!J$65/(Intro!C$70+Intro!D$70*F14+Intro!E$70*F14^2)," ")</f>
        <v> </v>
      </c>
      <c r="H14" s="15" t="str">
        <f t="shared" si="3"/>
        <v> </v>
      </c>
      <c r="I14" s="18"/>
      <c r="K14" s="34">
        <f t="shared" si="1"/>
      </c>
    </row>
    <row r="15" spans="1:11" ht="12.75">
      <c r="A15" s="38"/>
      <c r="B15" s="12"/>
      <c r="C15" s="13"/>
      <c r="D15" s="14"/>
      <c r="E15" s="15">
        <f t="shared" si="2"/>
      </c>
      <c r="F15" s="15">
        <f t="shared" si="0"/>
      </c>
      <c r="G15" s="16" t="str">
        <f>IF(C15&gt;0,(Intro!D$61+Intro!D$60*C15)*Intro!J$65/(Intro!C$70+Intro!D$70*F15+Intro!E$70*F15^2)," ")</f>
        <v> </v>
      </c>
      <c r="H15" s="15" t="str">
        <f t="shared" si="3"/>
        <v> </v>
      </c>
      <c r="I15" s="18"/>
      <c r="K15" s="34">
        <f t="shared" si="1"/>
      </c>
    </row>
    <row r="16" spans="1:11" ht="12.75">
      <c r="A16" s="38"/>
      <c r="B16" s="12"/>
      <c r="C16" s="13"/>
      <c r="D16" s="14"/>
      <c r="E16" s="15">
        <f t="shared" si="2"/>
      </c>
      <c r="F16" s="15">
        <f t="shared" si="0"/>
      </c>
      <c r="G16" s="16" t="str">
        <f>IF(C16&gt;0,(Intro!D$61+Intro!D$60*C16)*Intro!J$65/(Intro!C$70+Intro!D$70*F16+Intro!E$70*F16^2)," ")</f>
        <v> </v>
      </c>
      <c r="H16" s="15" t="str">
        <f t="shared" si="3"/>
        <v> </v>
      </c>
      <c r="I16" s="18"/>
      <c r="K16" s="34">
        <f t="shared" si="1"/>
      </c>
    </row>
    <row r="17" spans="1:11" ht="12.75">
      <c r="A17" s="38"/>
      <c r="B17" s="12"/>
      <c r="C17" s="13"/>
      <c r="D17" s="14"/>
      <c r="E17" s="15">
        <f t="shared" si="2"/>
      </c>
      <c r="F17" s="15">
        <f t="shared" si="0"/>
      </c>
      <c r="G17" s="16" t="str">
        <f>IF(C17&gt;0,(Intro!D$61+Intro!D$60*C17)*Intro!J$65/(Intro!C$70+Intro!D$70*F17+Intro!E$70*F17^2)," ")</f>
        <v> </v>
      </c>
      <c r="H17" s="15" t="str">
        <f t="shared" si="3"/>
        <v> </v>
      </c>
      <c r="I17" s="18"/>
      <c r="K17" s="34">
        <f t="shared" si="1"/>
      </c>
    </row>
    <row r="18" spans="1:11" ht="12.75">
      <c r="A18" s="38"/>
      <c r="B18" s="12"/>
      <c r="C18" s="13"/>
      <c r="D18" s="14"/>
      <c r="E18" s="15">
        <f t="shared" si="2"/>
      </c>
      <c r="F18" s="15">
        <f t="shared" si="0"/>
      </c>
      <c r="G18" s="16" t="str">
        <f>IF(C18&gt;0,(Intro!D$61+Intro!D$60*C18)*Intro!J$65/(Intro!C$70+Intro!D$70*F18+Intro!E$70*F18^2)," ")</f>
        <v> </v>
      </c>
      <c r="H18" s="15" t="str">
        <f t="shared" si="3"/>
        <v> </v>
      </c>
      <c r="I18" s="18"/>
      <c r="K18" s="34">
        <f t="shared" si="1"/>
      </c>
    </row>
    <row r="19" spans="1:11" ht="12.75">
      <c r="A19" s="38"/>
      <c r="B19" s="12"/>
      <c r="C19" s="13"/>
      <c r="D19" s="14"/>
      <c r="E19" s="15">
        <f t="shared" si="2"/>
      </c>
      <c r="F19" s="15">
        <f t="shared" si="0"/>
      </c>
      <c r="G19" s="16" t="str">
        <f>IF(C19&gt;0,(Intro!D$61+Intro!D$60*C19)*Intro!J$65/(Intro!C$70+Intro!D$70*F19+Intro!E$70*F19^2)," ")</f>
        <v> </v>
      </c>
      <c r="H19" s="15" t="str">
        <f t="shared" si="3"/>
        <v> </v>
      </c>
      <c r="I19" s="18"/>
      <c r="K19" s="34">
        <f t="shared" si="1"/>
      </c>
    </row>
    <row r="20" spans="1:11" ht="12.75">
      <c r="A20" s="38"/>
      <c r="B20" s="12"/>
      <c r="C20" s="13"/>
      <c r="D20" s="14"/>
      <c r="E20" s="15">
        <f t="shared" si="2"/>
      </c>
      <c r="F20" s="15">
        <f t="shared" si="0"/>
      </c>
      <c r="G20" s="16" t="str">
        <f>IF(C20&gt;0,(Intro!D$61+Intro!D$60*C20)*Intro!J$65/(Intro!C$70+Intro!D$70*F20+Intro!E$70*F20^2)," ")</f>
        <v> </v>
      </c>
      <c r="H20" s="15" t="str">
        <f t="shared" si="3"/>
        <v> </v>
      </c>
      <c r="I20" s="18"/>
      <c r="K20" s="34">
        <f t="shared" si="1"/>
      </c>
    </row>
    <row r="21" spans="1:11" ht="12.75">
      <c r="A21" s="38"/>
      <c r="B21" s="12"/>
      <c r="C21" s="13"/>
      <c r="D21" s="14"/>
      <c r="E21" s="15">
        <f t="shared" si="2"/>
      </c>
      <c r="F21" s="15">
        <f t="shared" si="0"/>
      </c>
      <c r="G21" s="16" t="str">
        <f>IF(C21&gt;0,(Intro!D$61+Intro!D$60*C21)*Intro!J$65/(Intro!C$70+Intro!D$70*F21+Intro!E$70*F21^2)," ")</f>
        <v> </v>
      </c>
      <c r="H21" s="15" t="str">
        <f t="shared" si="3"/>
        <v> </v>
      </c>
      <c r="I21" s="18"/>
      <c r="K21" s="34">
        <f t="shared" si="1"/>
      </c>
    </row>
    <row r="22" spans="1:11" ht="12.75">
      <c r="A22" s="38"/>
      <c r="B22" s="12"/>
      <c r="C22" s="13"/>
      <c r="D22" s="14"/>
      <c r="E22" s="15">
        <f t="shared" si="2"/>
      </c>
      <c r="F22" s="15">
        <f t="shared" si="0"/>
      </c>
      <c r="G22" s="16" t="str">
        <f>IF(C22&gt;0,(Intro!D$61+Intro!D$60*C22)*Intro!J$65/(Intro!C$70+Intro!D$70*F22+Intro!E$70*F22^2)," ")</f>
        <v> </v>
      </c>
      <c r="H22" s="15" t="str">
        <f t="shared" si="3"/>
        <v> </v>
      </c>
      <c r="I22" s="18"/>
      <c r="K22" s="34">
        <f t="shared" si="1"/>
      </c>
    </row>
    <row r="23" spans="1:11" ht="12.75">
      <c r="A23" s="38"/>
      <c r="B23" s="12"/>
      <c r="C23" s="13"/>
      <c r="D23" s="14"/>
      <c r="E23" s="15">
        <f t="shared" si="2"/>
      </c>
      <c r="F23" s="15">
        <f t="shared" si="0"/>
      </c>
      <c r="G23" s="16" t="str">
        <f>IF(C23&gt;0,(Intro!D$61+Intro!D$60*C23)*Intro!J$65/(Intro!C$70+Intro!D$70*F23+Intro!E$70*F23^2)," ")</f>
        <v> </v>
      </c>
      <c r="H23" s="15" t="str">
        <f t="shared" si="3"/>
        <v> </v>
      </c>
      <c r="I23" s="18"/>
      <c r="K23" s="34">
        <f t="shared" si="1"/>
      </c>
    </row>
    <row r="24" spans="1:11" ht="12.75">
      <c r="A24" s="38"/>
      <c r="B24" s="12"/>
      <c r="C24" s="13"/>
      <c r="D24" s="14"/>
      <c r="E24" s="15">
        <f t="shared" si="2"/>
      </c>
      <c r="F24" s="15">
        <f t="shared" si="0"/>
      </c>
      <c r="G24" s="16" t="str">
        <f>IF(C24&gt;0,(Intro!D$61+Intro!D$60*C24)*Intro!J$65/(Intro!C$70+Intro!D$70*F24+Intro!E$70*F24^2)," ")</f>
        <v> </v>
      </c>
      <c r="H24" s="15" t="str">
        <f t="shared" si="3"/>
        <v> </v>
      </c>
      <c r="I24" s="18"/>
      <c r="K24" s="34">
        <f t="shared" si="1"/>
      </c>
    </row>
    <row r="25" spans="1:11" ht="12.75">
      <c r="A25" s="38"/>
      <c r="B25" s="12"/>
      <c r="C25" s="13"/>
      <c r="D25" s="14"/>
      <c r="E25" s="15">
        <f t="shared" si="2"/>
      </c>
      <c r="F25" s="15">
        <f t="shared" si="0"/>
      </c>
      <c r="G25" s="16" t="str">
        <f>IF(C25&gt;0,(Intro!D$61+Intro!D$60*C25)*Intro!J$65/(Intro!C$70+Intro!D$70*F25+Intro!E$70*F25^2)," ")</f>
        <v> </v>
      </c>
      <c r="H25" s="15" t="str">
        <f t="shared" si="3"/>
        <v> </v>
      </c>
      <c r="I25" s="18"/>
      <c r="K25" s="34">
        <f t="shared" si="1"/>
      </c>
    </row>
    <row r="26" spans="1:11" ht="12.75">
      <c r="A26" s="38"/>
      <c r="B26" s="12"/>
      <c r="C26" s="13"/>
      <c r="D26" s="14"/>
      <c r="E26" s="15">
        <f t="shared" si="2"/>
      </c>
      <c r="F26" s="15">
        <f t="shared" si="0"/>
      </c>
      <c r="G26" s="16" t="str">
        <f>IF(C26&gt;0,(Intro!D$61+Intro!D$60*C26)*Intro!J$65/(Intro!C$70+Intro!D$70*F26+Intro!E$70*F26^2)," ")</f>
        <v> </v>
      </c>
      <c r="H26" s="15" t="str">
        <f t="shared" si="3"/>
        <v> </v>
      </c>
      <c r="I26" s="18"/>
      <c r="K26" s="34">
        <f t="shared" si="1"/>
      </c>
    </row>
    <row r="27" spans="1:11" ht="12.75">
      <c r="A27" s="38"/>
      <c r="B27" s="12"/>
      <c r="C27" s="13"/>
      <c r="D27" s="14"/>
      <c r="E27" s="15">
        <f t="shared" si="2"/>
      </c>
      <c r="F27" s="15">
        <f t="shared" si="0"/>
      </c>
      <c r="G27" s="16" t="str">
        <f>IF(C27&gt;0,(Intro!D$61+Intro!D$60*C27)*Intro!J$65/(Intro!C$70+Intro!D$70*F27+Intro!E$70*F27^2)," ")</f>
        <v> </v>
      </c>
      <c r="H27" s="15" t="str">
        <f t="shared" si="3"/>
        <v> </v>
      </c>
      <c r="I27" s="18"/>
      <c r="K27" s="34">
        <f t="shared" si="1"/>
      </c>
    </row>
    <row r="29" spans="5:6" ht="12.75">
      <c r="E29" s="20" t="s">
        <v>91</v>
      </c>
      <c r="F29" s="21" t="s">
        <v>95</v>
      </c>
    </row>
    <row r="31" spans="1:8" ht="12.75">
      <c r="A31" s="39" t="s">
        <v>20</v>
      </c>
      <c r="B31" s="22"/>
      <c r="C31" s="22"/>
      <c r="D31" s="22"/>
      <c r="E31" s="22"/>
      <c r="F31" s="23"/>
      <c r="H31" s="5"/>
    </row>
    <row r="32" spans="1:9" ht="12.75">
      <c r="A32" s="40" t="s">
        <v>92</v>
      </c>
      <c r="B32" s="24"/>
      <c r="C32" s="24"/>
      <c r="D32" s="24"/>
      <c r="E32" s="24"/>
      <c r="F32" s="25"/>
      <c r="I32" s="3"/>
    </row>
    <row r="33" spans="1:9" ht="12.75">
      <c r="A33" s="41" t="s">
        <v>93</v>
      </c>
      <c r="B33" s="26"/>
      <c r="C33" s="26"/>
      <c r="D33" s="26"/>
      <c r="E33" s="26"/>
      <c r="F33" s="55"/>
      <c r="G33" s="29"/>
      <c r="I33" s="3"/>
    </row>
    <row r="34" spans="1:9" ht="12.75">
      <c r="A34" s="42" t="s">
        <v>94</v>
      </c>
      <c r="B34" s="30"/>
      <c r="C34" s="30"/>
      <c r="D34" s="30"/>
      <c r="E34" s="30"/>
      <c r="F34" s="56"/>
      <c r="G34" s="29"/>
      <c r="I34" s="3"/>
    </row>
    <row r="35" spans="3:9" ht="12.75">
      <c r="C35" s="29"/>
      <c r="D35" s="29"/>
      <c r="E35" s="29"/>
      <c r="F35" s="29"/>
      <c r="G35" s="29"/>
      <c r="I35" s="3"/>
    </row>
    <row r="36" spans="3:9" ht="12.75">
      <c r="C36" s="29"/>
      <c r="D36" s="29"/>
      <c r="E36" s="29"/>
      <c r="F36" s="29"/>
      <c r="G36" s="29"/>
      <c r="I36" s="3"/>
    </row>
    <row r="37" spans="1:9" ht="12.75">
      <c r="A37" s="43"/>
      <c r="C37" s="29"/>
      <c r="D37" s="29"/>
      <c r="E37" s="29"/>
      <c r="F37" s="29"/>
      <c r="G37" s="29"/>
      <c r="I37" s="3"/>
    </row>
    <row r="38" spans="1:9" ht="12.75">
      <c r="A38" s="43"/>
      <c r="B38" s="29"/>
      <c r="C38" s="29"/>
      <c r="D38" s="29"/>
      <c r="E38" s="29"/>
      <c r="F38" s="29"/>
      <c r="G38" s="29"/>
      <c r="H38" s="29"/>
      <c r="I38" s="33"/>
    </row>
    <row r="39" spans="1:9" ht="12.75">
      <c r="A39" s="43"/>
      <c r="B39" s="29"/>
      <c r="C39" s="29"/>
      <c r="D39" s="29"/>
      <c r="E39" s="29"/>
      <c r="F39" s="29"/>
      <c r="G39" s="29"/>
      <c r="H39" s="29"/>
      <c r="I39" s="33"/>
    </row>
    <row r="40" spans="1:8" ht="12.75">
      <c r="A40" s="43"/>
      <c r="B40" s="5"/>
      <c r="C40" s="5"/>
      <c r="D40" s="5"/>
      <c r="G40" s="5"/>
      <c r="H40" s="5"/>
    </row>
    <row r="41" spans="1:8" ht="12.75">
      <c r="A41" s="43"/>
      <c r="B41" s="5"/>
      <c r="C41" s="5"/>
      <c r="D41" s="5"/>
      <c r="E41" s="5"/>
      <c r="F41" s="5"/>
      <c r="G41" s="5"/>
      <c r="H41" s="5"/>
    </row>
    <row r="42" spans="1:8" ht="12.75">
      <c r="A42" s="43"/>
      <c r="B42" s="5"/>
      <c r="C42" s="5"/>
      <c r="D42" s="5"/>
      <c r="E42" s="5"/>
      <c r="F42" s="5"/>
      <c r="G42" s="5"/>
      <c r="H42" s="5"/>
    </row>
    <row r="43" spans="1:8" ht="12.75">
      <c r="A43" s="43"/>
      <c r="B43" s="5"/>
      <c r="C43" s="5"/>
      <c r="D43" s="5"/>
      <c r="E43" s="5"/>
      <c r="F43" s="5"/>
      <c r="G43" s="5"/>
      <c r="H43" s="5"/>
    </row>
    <row r="44" spans="1:8" ht="12.75">
      <c r="A44" s="43"/>
      <c r="B44" s="5"/>
      <c r="C44" s="5"/>
      <c r="D44" s="5"/>
      <c r="E44" s="5"/>
      <c r="F44" s="5"/>
      <c r="G44" s="5"/>
      <c r="H44" s="5"/>
    </row>
    <row r="45" spans="1:8" ht="12.75">
      <c r="A45" s="43"/>
      <c r="B45" s="5"/>
      <c r="C45" s="5"/>
      <c r="D45" s="5"/>
      <c r="E45" s="5"/>
      <c r="F45" s="5"/>
      <c r="G45" s="5"/>
      <c r="H45" s="5"/>
    </row>
    <row r="46" spans="1:8" ht="12.75">
      <c r="A46" s="43"/>
      <c r="B46" s="5"/>
      <c r="C46" s="5"/>
      <c r="D46" s="5"/>
      <c r="E46" s="5"/>
      <c r="F46" s="5"/>
      <c r="G46" s="5"/>
      <c r="H46" s="5"/>
    </row>
    <row r="47" spans="1:8" ht="12.75">
      <c r="A47" s="43"/>
      <c r="B47" s="5"/>
      <c r="C47" s="5"/>
      <c r="D47" s="5"/>
      <c r="E47" s="5"/>
      <c r="F47" s="5"/>
      <c r="G47" s="5"/>
      <c r="H47" s="5"/>
    </row>
    <row r="48" spans="1:8" ht="12.75">
      <c r="A48" s="43"/>
      <c r="B48" s="5"/>
      <c r="C48" s="5"/>
      <c r="D48" s="5"/>
      <c r="E48" s="5"/>
      <c r="F48" s="5"/>
      <c r="G48" s="5"/>
      <c r="H48" s="5"/>
    </row>
    <row r="49" ht="12.75">
      <c r="A49" s="43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Claude</cp:lastModifiedBy>
  <dcterms:created xsi:type="dcterms:W3CDTF">2013-08-10T03:04:46Z</dcterms:created>
  <dcterms:modified xsi:type="dcterms:W3CDTF">2015-12-10T04:40:41Z</dcterms:modified>
  <cp:category/>
  <cp:version/>
  <cp:contentType/>
  <cp:contentStatus/>
</cp:coreProperties>
</file>